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lgaš\Desktop\ACER\Zámutov - strecha\"/>
    </mc:Choice>
  </mc:AlternateContent>
  <bookViews>
    <workbookView xWindow="0" yWindow="0" windowWidth="17970" windowHeight="7890"/>
  </bookViews>
  <sheets>
    <sheet name="Rekapitulácia" sheetId="1" r:id="rId1"/>
    <sheet name="Krycí list stavby" sheetId="2" r:id="rId2"/>
    <sheet name="Kryci_list 12647" sheetId="3" r:id="rId3"/>
    <sheet name="Rekap 12647" sheetId="4" r:id="rId4"/>
    <sheet name="SO 12647" sheetId="5" r:id="rId5"/>
  </sheets>
  <definedNames>
    <definedName name="_xlnm.Print_Titles" localSheetId="3">'Rekap 12647'!$9:$9</definedName>
    <definedName name="_xlnm.Print_Titles" localSheetId="4">'SO 12647'!$8:$8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2" l="1"/>
  <c r="F16" i="2"/>
  <c r="E16" i="2"/>
  <c r="D16" i="2"/>
  <c r="F8" i="1"/>
  <c r="J16" i="2" s="1"/>
  <c r="D8" i="1"/>
  <c r="J18" i="2" s="1"/>
  <c r="E7" i="1"/>
  <c r="E8" i="1" s="1"/>
  <c r="J17" i="2" s="1"/>
  <c r="J17" i="3"/>
  <c r="K7" i="1"/>
  <c r="J30" i="3"/>
  <c r="I30" i="3"/>
  <c r="Z42" i="5"/>
  <c r="E18" i="4"/>
  <c r="V39" i="5"/>
  <c r="V41" i="5" s="1"/>
  <c r="F19" i="4" s="1"/>
  <c r="S39" i="5"/>
  <c r="F18" i="4" s="1"/>
  <c r="M39" i="5"/>
  <c r="M41" i="5" s="1"/>
  <c r="C19" i="4" s="1"/>
  <c r="E18" i="3" s="1"/>
  <c r="K38" i="5"/>
  <c r="J38" i="5"/>
  <c r="L38" i="5"/>
  <c r="L39" i="5" s="1"/>
  <c r="B18" i="4" s="1"/>
  <c r="I38" i="5"/>
  <c r="P32" i="5"/>
  <c r="E14" i="4" s="1"/>
  <c r="K31" i="5"/>
  <c r="J31" i="5"/>
  <c r="S31" i="5"/>
  <c r="M31" i="5"/>
  <c r="H32" i="5" s="1"/>
  <c r="I31" i="5"/>
  <c r="K30" i="5"/>
  <c r="J30" i="5"/>
  <c r="L30" i="5"/>
  <c r="I30" i="5"/>
  <c r="K29" i="5"/>
  <c r="J29" i="5"/>
  <c r="S29" i="5"/>
  <c r="S32" i="5" s="1"/>
  <c r="F14" i="4" s="1"/>
  <c r="L29" i="5"/>
  <c r="L32" i="5" s="1"/>
  <c r="B14" i="4" s="1"/>
  <c r="I29" i="5"/>
  <c r="E13" i="4"/>
  <c r="C13" i="4"/>
  <c r="S26" i="5"/>
  <c r="F13" i="4" s="1"/>
  <c r="P26" i="5"/>
  <c r="H26" i="5"/>
  <c r="M26" i="5"/>
  <c r="K25" i="5"/>
  <c r="J25" i="5"/>
  <c r="L25" i="5"/>
  <c r="I25" i="5"/>
  <c r="K24" i="5"/>
  <c r="J24" i="5"/>
  <c r="L24" i="5"/>
  <c r="I24" i="5"/>
  <c r="K23" i="5"/>
  <c r="J23" i="5"/>
  <c r="L23" i="5"/>
  <c r="L26" i="5" s="1"/>
  <c r="B13" i="4" s="1"/>
  <c r="I23" i="5"/>
  <c r="I26" i="5" s="1"/>
  <c r="D13" i="4" s="1"/>
  <c r="P20" i="5"/>
  <c r="E12" i="4" s="1"/>
  <c r="H20" i="5"/>
  <c r="M20" i="5"/>
  <c r="C12" i="4" s="1"/>
  <c r="K19" i="5"/>
  <c r="J19" i="5"/>
  <c r="L19" i="5"/>
  <c r="I19" i="5"/>
  <c r="K18" i="5"/>
  <c r="J18" i="5"/>
  <c r="S18" i="5"/>
  <c r="S20" i="5" s="1"/>
  <c r="F12" i="4" s="1"/>
  <c r="L18" i="5"/>
  <c r="L20" i="5" s="1"/>
  <c r="B12" i="4" s="1"/>
  <c r="I18" i="5"/>
  <c r="P15" i="5"/>
  <c r="P34" i="5" s="1"/>
  <c r="E15" i="4" s="1"/>
  <c r="K14" i="5"/>
  <c r="J14" i="5"/>
  <c r="S14" i="5"/>
  <c r="M14" i="5"/>
  <c r="H15" i="5" s="1"/>
  <c r="I14" i="5"/>
  <c r="K13" i="5"/>
  <c r="J13" i="5"/>
  <c r="L13" i="5"/>
  <c r="I13" i="5"/>
  <c r="K12" i="5"/>
  <c r="J12" i="5"/>
  <c r="S12" i="5"/>
  <c r="L12" i="5"/>
  <c r="I12" i="5"/>
  <c r="K11" i="5"/>
  <c r="K42" i="5" s="1"/>
  <c r="J11" i="5"/>
  <c r="L11" i="5"/>
  <c r="I11" i="5"/>
  <c r="J20" i="3"/>
  <c r="I20" i="5" l="1"/>
  <c r="D12" i="4" s="1"/>
  <c r="I32" i="5"/>
  <c r="D14" i="4" s="1"/>
  <c r="J20" i="2"/>
  <c r="I15" i="5"/>
  <c r="D11" i="4" s="1"/>
  <c r="M15" i="5"/>
  <c r="C11" i="4" s="1"/>
  <c r="M32" i="5"/>
  <c r="C14" i="4" s="1"/>
  <c r="I39" i="5"/>
  <c r="D18" i="4" s="1"/>
  <c r="C18" i="4"/>
  <c r="L41" i="5"/>
  <c r="B19" i="4" s="1"/>
  <c r="D18" i="3" s="1"/>
  <c r="D18" i="2" s="1"/>
  <c r="S41" i="5"/>
  <c r="E19" i="4" s="1"/>
  <c r="V42" i="5"/>
  <c r="F21" i="4" s="1"/>
  <c r="L15" i="5"/>
  <c r="B11" i="4" s="1"/>
  <c r="S15" i="5"/>
  <c r="F11" i="4" s="1"/>
  <c r="E11" i="4"/>
  <c r="I34" i="5"/>
  <c r="D15" i="4" s="1"/>
  <c r="L34" i="5"/>
  <c r="B15" i="4" s="1"/>
  <c r="D17" i="3" s="1"/>
  <c r="D17" i="2" s="1"/>
  <c r="H41" i="5"/>
  <c r="F17" i="3"/>
  <c r="F17" i="2" s="1"/>
  <c r="M42" i="5" l="1"/>
  <c r="C21" i="4" s="1"/>
  <c r="M34" i="5"/>
  <c r="S34" i="5"/>
  <c r="F15" i="4" s="1"/>
  <c r="H34" i="5"/>
  <c r="I41" i="5"/>
  <c r="D19" i="4" s="1"/>
  <c r="F18" i="3" s="1"/>
  <c r="F18" i="2" s="1"/>
  <c r="F20" i="2" s="1"/>
  <c r="S42" i="5"/>
  <c r="E21" i="4" s="1"/>
  <c r="L42" i="5"/>
  <c r="B21" i="4" s="1"/>
  <c r="C15" i="4" l="1"/>
  <c r="E17" i="3" s="1"/>
  <c r="E17" i="2" s="1"/>
  <c r="H42" i="5"/>
  <c r="I42" i="5"/>
  <c r="J22" i="3"/>
  <c r="J22" i="2" s="1"/>
  <c r="F24" i="3"/>
  <c r="F24" i="2" s="1"/>
  <c r="F20" i="3"/>
  <c r="J24" i="3"/>
  <c r="J24" i="2" s="1"/>
  <c r="J23" i="3"/>
  <c r="J23" i="2" s="1"/>
  <c r="F22" i="3"/>
  <c r="F22" i="2" s="1"/>
  <c r="F23" i="3"/>
  <c r="F23" i="2" s="1"/>
  <c r="J26" i="2" l="1"/>
  <c r="J28" i="2" s="1"/>
  <c r="D21" i="4"/>
  <c r="B7" i="1"/>
  <c r="J28" i="3"/>
  <c r="J26" i="3"/>
  <c r="C7" i="1" s="1"/>
  <c r="C8" i="1" s="1"/>
  <c r="B8" i="1" l="1"/>
  <c r="G7" i="1"/>
  <c r="G8" i="1" s="1"/>
  <c r="I29" i="3"/>
  <c r="J29" i="3" s="1"/>
  <c r="J31" i="3" s="1"/>
  <c r="B9" i="1" l="1"/>
  <c r="G9" i="1" l="1"/>
  <c r="I29" i="2"/>
  <c r="J29" i="2" s="1"/>
  <c r="B10" i="1"/>
  <c r="I30" i="2" l="1"/>
  <c r="J30" i="2" s="1"/>
  <c r="J31" i="2" s="1"/>
  <c r="G10" i="1"/>
  <c r="G11" i="1" s="1"/>
</calcChain>
</file>

<file path=xl/sharedStrings.xml><?xml version="1.0" encoding="utf-8"?>
<sst xmlns="http://schemas.openxmlformats.org/spreadsheetml/2006/main" count="242" uniqueCount="130">
  <si>
    <t>Rekapitulácia rozpočtu</t>
  </si>
  <si>
    <t>Stavba Výmena strešnej krytiny na budove SOH a Komunitného centra - Zámutov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</si>
  <si>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</si>
  <si>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</si>
  <si>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</si>
  <si>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</si>
  <si>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</si>
  <si>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</si>
  <si>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</si>
  <si>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</si>
  <si>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</si>
  <si>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</si>
  <si>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Vlastný</t>
  </si>
  <si>
    <t>Krycí list rozpočtu</t>
  </si>
  <si>
    <t xml:space="preserve">Miesto:  </t>
  </si>
  <si>
    <t>Objekt Vlastný</t>
  </si>
  <si>
    <t xml:space="preserve">Ks: </t>
  </si>
  <si>
    <t xml:space="preserve">Zákazka: </t>
  </si>
  <si>
    <t>Spracoval: Ing. Ján Halgaš</t>
  </si>
  <si>
    <t xml:space="preserve">Dňa </t>
  </si>
  <si>
    <t>19.07.2019</t>
  </si>
  <si>
    <t>Odberateľ: Obec Zámutov</t>
  </si>
  <si>
    <t xml:space="preserve">Projektant: </t>
  </si>
  <si>
    <t xml:space="preserve">Dodávateľ: </t>
  </si>
  <si>
    <t xml:space="preserve">IČO: </t>
  </si>
  <si>
    <t xml:space="preserve">DIČ: 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</si>
  <si>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</si>
  <si>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</si>
  <si>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</si>
  <si>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</si>
  <si>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</si>
  <si>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</si>
  <si>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</si>
  <si>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</si>
  <si>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</si>
  <si>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</si>
  <si>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</si>
  <si>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</si>
  <si>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</si>
  <si>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</si>
  <si>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</si>
  <si>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</si>
  <si>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</si>
  <si>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</si>
  <si>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Zariadenie staveniska</t>
  </si>
  <si>
    <t>Územie so sťaž. podmienk.</t>
  </si>
  <si>
    <t>Prevádzkové vplyvy</t>
  </si>
  <si>
    <t>0% z [H+P+M]</t>
  </si>
  <si>
    <t>0% z [H+P]</t>
  </si>
  <si>
    <t xml:space="preserve">D </t>
  </si>
  <si>
    <t>Mimoriadne sťaž.podmienky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</si>
  <si>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</si>
  <si>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</si>
  <si>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</si>
  <si>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</si>
  <si>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</si>
  <si>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</si>
  <si>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</si>
  <si>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</si>
  <si>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</si>
  <si>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</si>
  <si>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</si>
  <si>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19.07.2019</t>
  </si>
  <si>
    <t>Prehľad rozpočtových nákladov</t>
  </si>
  <si>
    <t>Práce PSV</t>
  </si>
  <si>
    <t>KONŠTRUKCIE TESÁRSKE</t>
  </si>
  <si>
    <t>KONŠTRUKCIE KLAMPIARSKE</t>
  </si>
  <si>
    <t>KRYTINY TVRDÉ</t>
  </si>
  <si>
    <t>KOVOVÉ DOPLNKOVÉ KONŠTRUKCIE</t>
  </si>
  <si>
    <t>Montážne práce</t>
  </si>
  <si>
    <t>M-21 ELEKTROMONTÁŽE</t>
  </si>
  <si>
    <t>Celkom v EUR</t>
  </si>
  <si>
    <t>Por.č.</t>
  </si>
  <si>
    <t>Cenník</t>
  </si>
  <si>
    <t>Kód položky</t>
  </si>
  <si>
    <t>Názov</t>
  </si>
  <si>
    <t>Mj</t>
  </si>
  <si>
    <t>Množstvo</t>
  </si>
  <si>
    <t>Cena/Mj</t>
  </si>
  <si>
    <t>Cena celkom</t>
  </si>
  <si>
    <t>Hmotnosť/Mj</t>
  </si>
  <si>
    <t>Hmotnosť</t>
  </si>
  <si>
    <t>Suť</t>
  </si>
  <si>
    <t>Zákazka Výmena strešnej krytiny na budove SOH a Komunitného centra - Zámutov</t>
  </si>
  <si>
    <t>762/A 1</t>
  </si>
  <si>
    <t xml:space="preserve"> 762342203</t>
  </si>
  <si>
    <t>Montáž  latovania striech pri vzdialenosti lát 220-360 mm</t>
  </si>
  <si>
    <t>m2</t>
  </si>
  <si>
    <t xml:space="preserve"> 762395000</t>
  </si>
  <si>
    <t>Spojovacie a ochranné prostriedky svorky, dosky, klince, pásová oceľ, vruty, impregnácia</t>
  </si>
  <si>
    <t>m3</t>
  </si>
  <si>
    <t xml:space="preserve"> 998762102</t>
  </si>
  <si>
    <t>Presun hmôt pre konštrukcie tesárske v objektoch výšky do 12 m</t>
  </si>
  <si>
    <t>t</t>
  </si>
  <si>
    <t>S/S80</t>
  </si>
  <si>
    <t xml:space="preserve"> 6053340500</t>
  </si>
  <si>
    <t>Laty opracované SM/JD akosť I do 25cm2  vrátane impregnácie</t>
  </si>
  <si>
    <t>764/A 1</t>
  </si>
  <si>
    <t xml:space="preserve"> 764393240</t>
  </si>
  <si>
    <t>Hrebeň strechy z pozinkového Pz plechu rš 500 mm</t>
  </si>
  <si>
    <t>m</t>
  </si>
  <si>
    <t>764/A 7</t>
  </si>
  <si>
    <t xml:space="preserve"> 998764101</t>
  </si>
  <si>
    <t>Presun hmôt pre konštrukcie klampiarske v objektoch výšky do 6 m</t>
  </si>
  <si>
    <t>765/A 1</t>
  </si>
  <si>
    <t xml:space="preserve"> 998765201</t>
  </si>
  <si>
    <t>Presun hmôt pre tvrdé krytiny v objektoch výšky do 6 m</t>
  </si>
  <si>
    <t>765/B 1</t>
  </si>
  <si>
    <t xml:space="preserve"> 765383830</t>
  </si>
  <si>
    <t>Demont krytiny ONDULINE vlnovky na konštr.do sute</t>
  </si>
  <si>
    <t xml:space="preserve"> 765388813</t>
  </si>
  <si>
    <t>Demont krytiny ONDULINE vln.hreb.a nárožia do sute</t>
  </si>
  <si>
    <t>767/A 1</t>
  </si>
  <si>
    <t xml:space="preserve"> 767392112</t>
  </si>
  <si>
    <t>Montáž krytiny striech plechom tvarovaným skrutkovaním</t>
  </si>
  <si>
    <t>767/A 3</t>
  </si>
  <si>
    <t xml:space="preserve"> 998767101</t>
  </si>
  <si>
    <t>Presun hmôt pre kovové stavebné doplnkové konštrukcie v objektoch výšky do 6 m</t>
  </si>
  <si>
    <t>S/S10</t>
  </si>
  <si>
    <t xml:space="preserve"> 1388000200</t>
  </si>
  <si>
    <t>Plech trapézový  pozinkovaný T18</t>
  </si>
  <si>
    <t>R/R 0</t>
  </si>
  <si>
    <t xml:space="preserve"> 210193080</t>
  </si>
  <si>
    <t>Demontáž a spätna montáž bleskozvodu</t>
  </si>
  <si>
    <t>hod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</si>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</sst>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808080"/>
      </bottom>
      <diagonal/>
    </border>
    <border>
      <left/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uble">
        <color rgb="FF000000"/>
      </right>
      <top style="thin">
        <color rgb="FF80808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164" fontId="1" fillId="0" borderId="9" xfId="0" applyNumberFormat="1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164" fontId="1" fillId="0" borderId="26" xfId="0" applyNumberFormat="1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0" fontId="6" fillId="0" borderId="15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5" fillId="0" borderId="20" xfId="0" applyFont="1" applyFill="1" applyBorder="1"/>
    <xf numFmtId="0" fontId="5" fillId="0" borderId="15" xfId="0" applyFont="1" applyFill="1" applyBorder="1"/>
    <xf numFmtId="0" fontId="5" fillId="0" borderId="8" xfId="0" applyFont="1" applyFill="1" applyBorder="1"/>
    <xf numFmtId="0" fontId="5" fillId="0" borderId="25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6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2" xfId="0" applyFont="1" applyFill="1" applyBorder="1"/>
    <xf numFmtId="0" fontId="5" fillId="0" borderId="9" xfId="0" applyFont="1" applyFill="1" applyBorder="1"/>
    <xf numFmtId="0" fontId="4" fillId="0" borderId="42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1" xfId="0" applyFont="1" applyFill="1" applyBorder="1"/>
    <xf numFmtId="0" fontId="5" fillId="0" borderId="42" xfId="0" applyFont="1" applyFill="1" applyBorder="1" applyAlignment="1">
      <alignment horizontal="center"/>
    </xf>
    <xf numFmtId="164" fontId="1" fillId="0" borderId="20" xfId="0" applyNumberFormat="1" applyFont="1" applyFill="1" applyBorder="1"/>
    <xf numFmtId="0" fontId="5" fillId="0" borderId="46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48" xfId="0" applyFont="1" applyFill="1" applyBorder="1"/>
    <xf numFmtId="0" fontId="5" fillId="0" borderId="50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1" fillId="0" borderId="52" xfId="0" applyFont="1" applyFill="1" applyBorder="1"/>
    <xf numFmtId="0" fontId="5" fillId="0" borderId="53" xfId="0" applyFont="1" applyFill="1" applyBorder="1"/>
    <xf numFmtId="164" fontId="1" fillId="0" borderId="54" xfId="0" applyNumberFormat="1" applyFont="1" applyFill="1" applyBorder="1"/>
    <xf numFmtId="164" fontId="5" fillId="0" borderId="49" xfId="0" applyNumberFormat="1" applyFont="1" applyFill="1" applyBorder="1"/>
    <xf numFmtId="164" fontId="5" fillId="0" borderId="50" xfId="0" applyNumberFormat="1" applyFont="1" applyFill="1" applyBorder="1"/>
    <xf numFmtId="164" fontId="5" fillId="0" borderId="51" xfId="0" applyNumberFormat="1" applyFont="1" applyFill="1" applyBorder="1"/>
    <xf numFmtId="164" fontId="5" fillId="0" borderId="52" xfId="0" applyNumberFormat="1" applyFont="1" applyFill="1" applyBorder="1"/>
    <xf numFmtId="164" fontId="1" fillId="0" borderId="53" xfId="0" applyNumberFormat="1" applyFont="1" applyFill="1" applyBorder="1"/>
    <xf numFmtId="164" fontId="5" fillId="0" borderId="0" xfId="0" applyNumberFormat="1" applyFont="1" applyFill="1" applyBorder="1"/>
    <xf numFmtId="164" fontId="5" fillId="0" borderId="55" xfId="0" applyNumberFormat="1" applyFont="1" applyFill="1" applyBorder="1"/>
    <xf numFmtId="0" fontId="1" fillId="0" borderId="56" xfId="0" applyFont="1" applyFill="1" applyBorder="1"/>
    <xf numFmtId="0" fontId="1" fillId="0" borderId="57" xfId="0" applyFont="1" applyFill="1" applyBorder="1"/>
    <xf numFmtId="0" fontId="1" fillId="0" borderId="58" xfId="0" applyFont="1" applyFill="1" applyBorder="1"/>
    <xf numFmtId="0" fontId="1" fillId="0" borderId="59" xfId="0" applyFont="1" applyFill="1" applyBorder="1"/>
    <xf numFmtId="164" fontId="1" fillId="0" borderId="21" xfId="0" applyNumberFormat="1" applyFont="1" applyFill="1" applyBorder="1"/>
    <xf numFmtId="164" fontId="1" fillId="0" borderId="55" xfId="0" applyNumberFormat="1" applyFont="1" applyFill="1" applyBorder="1"/>
    <xf numFmtId="164" fontId="5" fillId="0" borderId="61" xfId="0" applyNumberFormat="1" applyFont="1" applyFill="1" applyBorder="1"/>
    <xf numFmtId="164" fontId="1" fillId="0" borderId="61" xfId="0" applyNumberFormat="1" applyFont="1" applyFill="1" applyBorder="1"/>
    <xf numFmtId="0" fontId="4" fillId="0" borderId="63" xfId="0" applyFont="1" applyFill="1" applyBorder="1" applyAlignment="1">
      <alignment horizontal="center"/>
    </xf>
    <xf numFmtId="0" fontId="5" fillId="0" borderId="64" xfId="0" applyFont="1" applyFill="1" applyBorder="1"/>
    <xf numFmtId="0" fontId="5" fillId="0" borderId="65" xfId="0" applyFont="1" applyFill="1" applyBorder="1"/>
    <xf numFmtId="0" fontId="5" fillId="0" borderId="66" xfId="0" applyFont="1" applyFill="1" applyBorder="1" applyAlignment="1">
      <alignment horizontal="center"/>
    </xf>
    <xf numFmtId="0" fontId="5" fillId="0" borderId="67" xfId="0" applyFont="1" applyFill="1" applyBorder="1"/>
    <xf numFmtId="164" fontId="5" fillId="0" borderId="67" xfId="0" applyNumberFormat="1" applyFont="1" applyFill="1" applyBorder="1"/>
    <xf numFmtId="164" fontId="5" fillId="0" borderId="68" xfId="0" applyNumberFormat="1" applyFont="1" applyFill="1" applyBorder="1"/>
    <xf numFmtId="164" fontId="1" fillId="0" borderId="70" xfId="0" applyNumberFormat="1" applyFont="1" applyFill="1" applyBorder="1"/>
    <xf numFmtId="164" fontId="4" fillId="0" borderId="71" xfId="0" applyNumberFormat="1" applyFont="1" applyFill="1" applyBorder="1"/>
    <xf numFmtId="164" fontId="1" fillId="0" borderId="72" xfId="0" applyNumberFormat="1" applyFont="1" applyFill="1" applyBorder="1"/>
    <xf numFmtId="0" fontId="1" fillId="0" borderId="14" xfId="0" applyFont="1" applyFill="1" applyBorder="1"/>
    <xf numFmtId="0" fontId="1" fillId="0" borderId="73" xfId="0" applyFont="1" applyFill="1" applyBorder="1"/>
    <xf numFmtId="0" fontId="1" fillId="0" borderId="74" xfId="0" applyFont="1" applyFill="1" applyBorder="1"/>
    <xf numFmtId="0" fontId="5" fillId="0" borderId="10" xfId="0" applyFont="1" applyFill="1" applyBorder="1"/>
    <xf numFmtId="0" fontId="5" fillId="0" borderId="75" xfId="0" applyFont="1" applyFill="1" applyBorder="1"/>
    <xf numFmtId="164" fontId="5" fillId="0" borderId="76" xfId="0" applyNumberFormat="1" applyFont="1" applyFill="1" applyBorder="1"/>
    <xf numFmtId="164" fontId="4" fillId="0" borderId="77" xfId="0" applyNumberFormat="1" applyFont="1" applyFill="1" applyBorder="1"/>
    <xf numFmtId="164" fontId="4" fillId="0" borderId="78" xfId="0" applyNumberFormat="1" applyFont="1" applyFill="1" applyBorder="1"/>
    <xf numFmtId="0" fontId="4" fillId="0" borderId="79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4" xfId="0" applyNumberFormat="1" applyFont="1" applyFill="1" applyBorder="1"/>
    <xf numFmtId="164" fontId="1" fillId="0" borderId="22" xfId="0" applyNumberFormat="1" applyFont="1" applyFill="1" applyBorder="1"/>
    <xf numFmtId="0" fontId="5" fillId="0" borderId="76" xfId="0" applyFont="1" applyFill="1" applyBorder="1"/>
    <xf numFmtId="0" fontId="5" fillId="0" borderId="0" xfId="0" applyFont="1" applyFill="1" applyBorder="1"/>
    <xf numFmtId="0" fontId="5" fillId="0" borderId="55" xfId="0" applyFont="1" applyFill="1" applyBorder="1"/>
    <xf numFmtId="0" fontId="1" fillId="0" borderId="0" xfId="0" applyFont="1" applyFill="1" applyBorder="1"/>
    <xf numFmtId="164" fontId="6" fillId="0" borderId="69" xfId="0" applyNumberFormat="1" applyFont="1" applyFill="1" applyBorder="1"/>
    <xf numFmtId="164" fontId="6" fillId="0" borderId="80" xfId="0" applyNumberFormat="1" applyFont="1" applyFill="1" applyBorder="1"/>
    <xf numFmtId="164" fontId="6" fillId="0" borderId="81" xfId="0" applyNumberFormat="1" applyFont="1" applyFill="1" applyBorder="1"/>
    <xf numFmtId="164" fontId="1" fillId="0" borderId="80" xfId="0" applyNumberFormat="1" applyFont="1" applyFill="1" applyBorder="1"/>
    <xf numFmtId="0" fontId="1" fillId="0" borderId="82" xfId="0" applyFont="1" applyFill="1" applyBorder="1"/>
    <xf numFmtId="164" fontId="5" fillId="0" borderId="83" xfId="0" applyNumberFormat="1" applyFont="1" applyFill="1" applyBorder="1"/>
    <xf numFmtId="0" fontId="1" fillId="0" borderId="84" xfId="0" applyFont="1" applyFill="1" applyBorder="1"/>
    <xf numFmtId="0" fontId="1" fillId="0" borderId="55" xfId="0" applyFont="1" applyFill="1" applyBorder="1"/>
    <xf numFmtId="164" fontId="5" fillId="0" borderId="80" xfId="0" applyNumberFormat="1" applyFont="1" applyFill="1" applyBorder="1"/>
    <xf numFmtId="164" fontId="5" fillId="0" borderId="81" xfId="0" applyNumberFormat="1" applyFont="1" applyFill="1" applyBorder="1"/>
    <xf numFmtId="164" fontId="1" fillId="0" borderId="81" xfId="0" applyNumberFormat="1" applyFont="1" applyFill="1" applyBorder="1"/>
    <xf numFmtId="0" fontId="1" fillId="0" borderId="61" xfId="0" applyFont="1" applyFill="1" applyBorder="1"/>
    <xf numFmtId="0" fontId="5" fillId="0" borderId="61" xfId="0" applyFont="1" applyFill="1" applyBorder="1"/>
    <xf numFmtId="0" fontId="1" fillId="0" borderId="85" xfId="0" applyFont="1" applyFill="1" applyBorder="1"/>
    <xf numFmtId="164" fontId="1" fillId="0" borderId="86" xfId="0" applyNumberFormat="1" applyFont="1" applyFill="1" applyBorder="1"/>
    <xf numFmtId="164" fontId="8" fillId="0" borderId="87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1" fillId="0" borderId="92" xfId="0" applyFont="1" applyFill="1" applyBorder="1"/>
    <xf numFmtId="0" fontId="1" fillId="0" borderId="93" xfId="0" applyFont="1" applyFill="1" applyBorder="1"/>
    <xf numFmtId="0" fontId="1" fillId="0" borderId="60" xfId="0" applyFont="1" applyFill="1" applyBorder="1"/>
    <xf numFmtId="0" fontId="1" fillId="0" borderId="62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8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4" xfId="0" applyFont="1" applyBorder="1"/>
    <xf numFmtId="164" fontId="5" fillId="0" borderId="94" xfId="0" applyNumberFormat="1" applyFont="1" applyBorder="1"/>
    <xf numFmtId="165" fontId="5" fillId="0" borderId="94" xfId="0" applyNumberFormat="1" applyFont="1" applyBorder="1"/>
    <xf numFmtId="0" fontId="9" fillId="0" borderId="0" xfId="0" applyFont="1"/>
    <xf numFmtId="0" fontId="4" fillId="0" borderId="94" xfId="0" applyFont="1" applyBorder="1"/>
    <xf numFmtId="164" fontId="4" fillId="0" borderId="94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0" fillId="0" borderId="1" xfId="0" applyFill="1" applyBorder="1"/>
    <xf numFmtId="0" fontId="10" fillId="2" borderId="0" xfId="0" applyFont="1" applyFill="1"/>
    <xf numFmtId="0" fontId="10" fillId="0" borderId="0" xfId="0" applyFont="1"/>
    <xf numFmtId="0" fontId="9" fillId="2" borderId="0" xfId="0" applyFont="1" applyFill="1"/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166" fontId="1" fillId="0" borderId="0" xfId="0" applyNumberFormat="1" applyFont="1"/>
    <xf numFmtId="0" fontId="4" fillId="2" borderId="94" xfId="0" applyFont="1" applyFill="1" applyBorder="1"/>
    <xf numFmtId="0" fontId="0" fillId="0" borderId="4" xfId="0" applyFill="1" applyBorder="1"/>
    <xf numFmtId="0" fontId="11" fillId="2" borderId="94" xfId="0" applyFont="1" applyFill="1" applyBorder="1"/>
    <xf numFmtId="49" fontId="5" fillId="0" borderId="94" xfId="0" applyNumberFormat="1" applyFont="1" applyBorder="1"/>
    <xf numFmtId="166" fontId="5" fillId="0" borderId="94" xfId="0" applyNumberFormat="1" applyFont="1" applyBorder="1"/>
    <xf numFmtId="0" fontId="9" fillId="0" borderId="94" xfId="0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0" fillId="0" borderId="0" xfId="0" applyNumberFormat="1"/>
    <xf numFmtId="166" fontId="9" fillId="0" borderId="0" xfId="0" applyNumberFormat="1" applyFont="1"/>
    <xf numFmtId="166" fontId="4" fillId="0" borderId="0" xfId="0" applyNumberFormat="1" applyFont="1"/>
    <xf numFmtId="9" fontId="5" fillId="0" borderId="0" xfId="0" applyNumberFormat="1" applyFont="1" applyAlignment="1">
      <alignment wrapText="1"/>
    </xf>
    <xf numFmtId="0" fontId="12" fillId="0" borderId="94" xfId="0" applyFont="1" applyBorder="1"/>
    <xf numFmtId="166" fontId="12" fillId="0" borderId="94" xfId="0" applyNumberFormat="1" applyFont="1" applyBorder="1"/>
    <xf numFmtId="164" fontId="12" fillId="0" borderId="94" xfId="0" applyNumberFormat="1" applyFont="1" applyBorder="1"/>
    <xf numFmtId="0" fontId="13" fillId="0" borderId="94" xfId="0" applyFont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5" xfId="0" applyFont="1" applyFill="1" applyBorder="1" applyAlignment="1">
      <alignment horizontal="center"/>
    </xf>
    <xf numFmtId="0" fontId="1" fillId="0" borderId="77" xfId="0" applyFont="1" applyFill="1" applyBorder="1"/>
    <xf numFmtId="0" fontId="1" fillId="0" borderId="96" xfId="0" applyFont="1" applyFill="1" applyBorder="1"/>
    <xf numFmtId="164" fontId="1" fillId="0" borderId="97" xfId="0" applyNumberFormat="1" applyFont="1" applyFill="1" applyBorder="1"/>
    <xf numFmtId="164" fontId="8" fillId="0" borderId="98" xfId="0" applyNumberFormat="1" applyFont="1" applyFill="1" applyBorder="1"/>
    <xf numFmtId="0" fontId="4" fillId="0" borderId="1" xfId="0" applyFont="1" applyFill="1" applyBorder="1"/>
    <xf numFmtId="0" fontId="6" fillId="0" borderId="29" xfId="0" applyFont="1" applyFill="1" applyBorder="1"/>
    <xf numFmtId="0" fontId="6" fillId="0" borderId="30" xfId="0" applyFont="1" applyFill="1" applyBorder="1"/>
    <xf numFmtId="0" fontId="6" fillId="0" borderId="31" xfId="0" applyFont="1" applyFill="1" applyBorder="1"/>
    <xf numFmtId="0" fontId="5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1" fillId="0" borderId="31" xfId="0" applyFont="1" applyFill="1" applyBorder="1" applyAlignment="1">
      <alignment wrapText="1"/>
    </xf>
    <xf numFmtId="0" fontId="5" fillId="0" borderId="39" xfId="0" applyFont="1" applyFill="1" applyBorder="1" applyAlignment="1">
      <alignment wrapText="1"/>
    </xf>
    <xf numFmtId="0" fontId="1" fillId="0" borderId="40" xfId="0" applyFont="1" applyFill="1" applyBorder="1" applyAlignment="1">
      <alignment wrapText="1"/>
    </xf>
    <xf numFmtId="0" fontId="1" fillId="0" borderId="41" xfId="0" applyFont="1" applyFill="1" applyBorder="1" applyAlignment="1">
      <alignment wrapText="1"/>
    </xf>
    <xf numFmtId="0" fontId="7" fillId="0" borderId="29" xfId="0" applyFont="1" applyFill="1" applyBorder="1"/>
    <xf numFmtId="0" fontId="7" fillId="0" borderId="30" xfId="0" applyFont="1" applyFill="1" applyBorder="1"/>
    <xf numFmtId="0" fontId="7" fillId="0" borderId="31" xfId="0" applyFont="1" applyFill="1" applyBorder="1"/>
    <xf numFmtId="0" fontId="4" fillId="0" borderId="3" xfId="0" applyFont="1" applyBorder="1" applyAlignment="1">
      <alignment wrapText="1"/>
    </xf>
    <xf numFmtId="0" fontId="1" fillId="0" borderId="89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1" fillId="0" borderId="89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2"/>
  <sheetViews>
    <sheetView tabSelected="1" workbookViewId="0">
      <selection activeCell="A13" sqref="A13:XFD23"/>
    </sheetView>
  </sheetViews>
  <sheetFormatPr defaultColWidth="0"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8" max="8" width="3.7109375" customWidth="1"/>
    <col min="9" max="26" width="0" hidden="1" customWidth="1"/>
    <col min="27" max="16384" width="9.140625" hidden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25">
      <c r="A3" s="3"/>
      <c r="B3" s="3"/>
      <c r="C3" s="3"/>
      <c r="D3" s="3"/>
      <c r="E3" s="3"/>
      <c r="F3" s="7" t="s">
        <v>3</v>
      </c>
      <c r="G3" s="7" t="s">
        <v>4</v>
      </c>
    </row>
    <row r="4" spans="1:26" x14ac:dyDescent="0.25">
      <c r="A4" s="194" t="s">
        <v>1</v>
      </c>
      <c r="B4" s="194"/>
      <c r="C4" s="194"/>
      <c r="D4" s="194"/>
      <c r="E4" s="194"/>
      <c r="F4" s="8">
        <v>0.2</v>
      </c>
      <c r="G4" s="8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25">
      <c r="A7" s="62" t="s">
        <v>12</v>
      </c>
      <c r="B7" s="69">
        <f>'SO 12647'!I42-Rekapitulácia!D7</f>
        <v>0</v>
      </c>
      <c r="C7" s="69">
        <f>'Kryci_list 12647'!J26</f>
        <v>0</v>
      </c>
      <c r="D7" s="69">
        <v>0</v>
      </c>
      <c r="E7" s="69">
        <f>'Kryci_list 12647'!J17</f>
        <v>0</v>
      </c>
      <c r="F7" s="69">
        <v>0</v>
      </c>
      <c r="G7" s="69">
        <f>B7+C7+D7+E7+F7</f>
        <v>0</v>
      </c>
      <c r="K7">
        <f>'SO 12647'!K42</f>
        <v>0</v>
      </c>
      <c r="Q7">
        <v>30.126000000000001</v>
      </c>
    </row>
    <row r="8" spans="1:26" x14ac:dyDescent="0.25">
      <c r="A8" s="187" t="s">
        <v>125</v>
      </c>
      <c r="B8" s="188">
        <f>SUM(B7:B7)</f>
        <v>0</v>
      </c>
      <c r="C8" s="188">
        <f>SUM(C7:C7)</f>
        <v>0</v>
      </c>
      <c r="D8" s="188">
        <f>SUM(D7:D7)</f>
        <v>0</v>
      </c>
      <c r="E8" s="188">
        <f>SUM(E7:E7)</f>
        <v>0</v>
      </c>
      <c r="F8" s="188">
        <f>SUM(F7:F7)</f>
        <v>0</v>
      </c>
      <c r="G8" s="188">
        <f>SUM(G7:G7)-SUM(Z7:Z7)</f>
        <v>0</v>
      </c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</row>
    <row r="9" spans="1:26" x14ac:dyDescent="0.25">
      <c r="A9" s="185" t="s">
        <v>126</v>
      </c>
      <c r="B9" s="186">
        <f>G8-SUM(Rekapitulácia!K7:'Rekapitulácia'!K7)*1</f>
        <v>0</v>
      </c>
      <c r="C9" s="186"/>
      <c r="D9" s="186"/>
      <c r="E9" s="186"/>
      <c r="F9" s="186"/>
      <c r="G9" s="186">
        <f>ROUND(((ROUND(B9,2)*20)/100),2)*1</f>
        <v>0</v>
      </c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</row>
    <row r="10" spans="1:26" x14ac:dyDescent="0.25">
      <c r="A10" s="5" t="s">
        <v>127</v>
      </c>
      <c r="B10" s="183">
        <f>(G8-B9)</f>
        <v>0</v>
      </c>
      <c r="C10" s="183"/>
      <c r="D10" s="183"/>
      <c r="E10" s="183"/>
      <c r="F10" s="183"/>
      <c r="G10" s="183">
        <f>ROUND(((ROUND(B10,2)*0)/100),2)</f>
        <v>0</v>
      </c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</row>
    <row r="11" spans="1:26" x14ac:dyDescent="0.25">
      <c r="A11" s="5" t="s">
        <v>128</v>
      </c>
      <c r="B11" s="183"/>
      <c r="C11" s="183"/>
      <c r="D11" s="183"/>
      <c r="E11" s="183"/>
      <c r="F11" s="183"/>
      <c r="G11" s="183">
        <f>SUM(G8:G10)</f>
        <v>0</v>
      </c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</row>
    <row r="12" spans="1:26" x14ac:dyDescent="0.25">
      <c r="A12" s="10"/>
      <c r="B12" s="184"/>
      <c r="C12" s="184"/>
      <c r="D12" s="184"/>
      <c r="E12" s="184"/>
      <c r="F12" s="184"/>
      <c r="G12" s="184"/>
    </row>
    <row r="13" spans="1:26" x14ac:dyDescent="0.25">
      <c r="A13" s="10"/>
      <c r="B13" s="184"/>
      <c r="C13" s="184"/>
      <c r="D13" s="184"/>
      <c r="E13" s="184"/>
      <c r="F13" s="184"/>
      <c r="G13" s="184"/>
    </row>
    <row r="14" spans="1:26" x14ac:dyDescent="0.25">
      <c r="A14" s="10"/>
      <c r="B14" s="184"/>
      <c r="C14" s="184"/>
      <c r="D14" s="184"/>
      <c r="E14" s="184"/>
      <c r="F14" s="184"/>
      <c r="G14" s="184"/>
    </row>
    <row r="15" spans="1:26" x14ac:dyDescent="0.25">
      <c r="A15" s="10"/>
      <c r="B15" s="184"/>
      <c r="C15" s="184"/>
      <c r="D15" s="184"/>
      <c r="E15" s="184"/>
      <c r="F15" s="184"/>
      <c r="G15" s="184"/>
    </row>
    <row r="16" spans="1:26" x14ac:dyDescent="0.25">
      <c r="A16" s="10"/>
      <c r="B16" s="184"/>
      <c r="C16" s="184"/>
      <c r="D16" s="184"/>
      <c r="E16" s="184"/>
      <c r="F16" s="184"/>
      <c r="G16" s="184"/>
    </row>
    <row r="17" spans="1:7" x14ac:dyDescent="0.25">
      <c r="A17" s="10"/>
      <c r="B17" s="184"/>
      <c r="C17" s="184"/>
      <c r="D17" s="184"/>
      <c r="E17" s="184"/>
      <c r="F17" s="184"/>
      <c r="G17" s="184"/>
    </row>
    <row r="18" spans="1:7" x14ac:dyDescent="0.25">
      <c r="A18" s="10"/>
      <c r="B18" s="184"/>
      <c r="C18" s="184"/>
      <c r="D18" s="184"/>
      <c r="E18" s="184"/>
      <c r="F18" s="184"/>
      <c r="G18" s="184"/>
    </row>
    <row r="19" spans="1:7" x14ac:dyDescent="0.25">
      <c r="A19" s="10"/>
      <c r="B19" s="184"/>
      <c r="C19" s="184"/>
      <c r="D19" s="184"/>
      <c r="E19" s="184"/>
      <c r="F19" s="184"/>
      <c r="G19" s="184"/>
    </row>
    <row r="20" spans="1:7" x14ac:dyDescent="0.25">
      <c r="A20" s="10"/>
      <c r="B20" s="184"/>
      <c r="C20" s="184"/>
      <c r="D20" s="184"/>
      <c r="E20" s="184"/>
      <c r="F20" s="184"/>
      <c r="G20" s="184"/>
    </row>
    <row r="21" spans="1:7" x14ac:dyDescent="0.25">
      <c r="A21" s="10"/>
      <c r="B21" s="184"/>
      <c r="C21" s="184"/>
      <c r="D21" s="184"/>
      <c r="E21" s="184"/>
      <c r="F21" s="184"/>
      <c r="G21" s="184"/>
    </row>
    <row r="22" spans="1:7" x14ac:dyDescent="0.25">
      <c r="A22" s="10"/>
      <c r="B22" s="184"/>
      <c r="C22" s="184"/>
      <c r="D22" s="184"/>
      <c r="E22" s="184"/>
      <c r="F22" s="184"/>
      <c r="G22" s="184"/>
    </row>
    <row r="23" spans="1:7" x14ac:dyDescent="0.25">
      <c r="A23" s="1"/>
      <c r="B23" s="143"/>
      <c r="C23" s="143"/>
      <c r="D23" s="143"/>
      <c r="E23" s="143"/>
      <c r="F23" s="143"/>
      <c r="G23" s="143"/>
    </row>
    <row r="24" spans="1:7" x14ac:dyDescent="0.25">
      <c r="A24" s="1"/>
      <c r="B24" s="143"/>
      <c r="C24" s="143"/>
      <c r="D24" s="143"/>
      <c r="E24" s="143"/>
      <c r="F24" s="143"/>
      <c r="G24" s="143"/>
    </row>
    <row r="25" spans="1:7" x14ac:dyDescent="0.25">
      <c r="A25" s="1"/>
      <c r="B25" s="143"/>
      <c r="C25" s="143"/>
      <c r="D25" s="143"/>
      <c r="E25" s="143"/>
      <c r="F25" s="143"/>
      <c r="G25" s="143"/>
    </row>
    <row r="26" spans="1:7" x14ac:dyDescent="0.25">
      <c r="A26" s="1"/>
      <c r="B26" s="143"/>
      <c r="C26" s="143"/>
      <c r="D26" s="143"/>
      <c r="E26" s="143"/>
      <c r="F26" s="143"/>
      <c r="G26" s="143"/>
    </row>
    <row r="27" spans="1:7" x14ac:dyDescent="0.25">
      <c r="A27" s="1"/>
      <c r="B27" s="143"/>
      <c r="C27" s="143"/>
      <c r="D27" s="143"/>
      <c r="E27" s="143"/>
      <c r="F27" s="143"/>
      <c r="G27" s="143"/>
    </row>
    <row r="28" spans="1:7" x14ac:dyDescent="0.25">
      <c r="A28" s="1"/>
      <c r="B28" s="143"/>
      <c r="C28" s="143"/>
      <c r="D28" s="143"/>
      <c r="E28" s="143"/>
      <c r="F28" s="143"/>
      <c r="G28" s="143"/>
    </row>
    <row r="29" spans="1:7" x14ac:dyDescent="0.25">
      <c r="A29" s="1"/>
      <c r="B29" s="143"/>
      <c r="C29" s="143"/>
      <c r="D29" s="143"/>
      <c r="E29" s="143"/>
      <c r="F29" s="143"/>
      <c r="G29" s="143"/>
    </row>
    <row r="30" spans="1:7" x14ac:dyDescent="0.25">
      <c r="A30" s="1"/>
      <c r="B30" s="143"/>
      <c r="C30" s="143"/>
      <c r="D30" s="143"/>
      <c r="E30" s="143"/>
      <c r="F30" s="143"/>
      <c r="G30" s="143"/>
    </row>
    <row r="31" spans="1:7" x14ac:dyDescent="0.25">
      <c r="A31" s="1"/>
      <c r="B31" s="143"/>
      <c r="C31" s="143"/>
      <c r="D31" s="143"/>
      <c r="E31" s="143"/>
      <c r="F31" s="143"/>
      <c r="G31" s="143"/>
    </row>
    <row r="32" spans="1:7" x14ac:dyDescent="0.25">
      <c r="A32" s="1"/>
      <c r="B32" s="143"/>
      <c r="C32" s="143"/>
      <c r="D32" s="143"/>
      <c r="E32" s="143"/>
      <c r="F32" s="143"/>
      <c r="G32" s="143"/>
    </row>
    <row r="33" spans="1:7" x14ac:dyDescent="0.25">
      <c r="A33" s="1"/>
      <c r="B33" s="143"/>
      <c r="C33" s="143"/>
      <c r="D33" s="143"/>
      <c r="E33" s="143"/>
      <c r="F33" s="143"/>
      <c r="G33" s="143"/>
    </row>
    <row r="34" spans="1:7" x14ac:dyDescent="0.25">
      <c r="A34" s="1"/>
      <c r="B34" s="143"/>
      <c r="C34" s="143"/>
      <c r="D34" s="143"/>
      <c r="E34" s="143"/>
      <c r="F34" s="143"/>
      <c r="G34" s="143"/>
    </row>
    <row r="35" spans="1:7" x14ac:dyDescent="0.25">
      <c r="A35" s="1"/>
      <c r="B35" s="143"/>
      <c r="C35" s="143"/>
      <c r="D35" s="143"/>
      <c r="E35" s="143"/>
      <c r="F35" s="143"/>
      <c r="G35" s="143"/>
    </row>
    <row r="36" spans="1:7" x14ac:dyDescent="0.25">
      <c r="A36" s="1"/>
      <c r="B36" s="143"/>
      <c r="C36" s="143"/>
      <c r="D36" s="143"/>
      <c r="E36" s="143"/>
      <c r="F36" s="143"/>
      <c r="G36" s="143"/>
    </row>
    <row r="37" spans="1:7" x14ac:dyDescent="0.25">
      <c r="A37" s="1"/>
      <c r="B37" s="143"/>
      <c r="C37" s="143"/>
      <c r="D37" s="143"/>
      <c r="E37" s="143"/>
      <c r="F37" s="143"/>
      <c r="G37" s="143"/>
    </row>
    <row r="38" spans="1:7" x14ac:dyDescent="0.25">
      <c r="A38" s="1"/>
      <c r="B38" s="143"/>
      <c r="C38" s="143"/>
      <c r="D38" s="143"/>
      <c r="E38" s="143"/>
      <c r="F38" s="143"/>
      <c r="G38" s="143"/>
    </row>
    <row r="39" spans="1:7" x14ac:dyDescent="0.25">
      <c r="A39" s="1"/>
      <c r="B39" s="143"/>
      <c r="C39" s="143"/>
      <c r="D39" s="143"/>
      <c r="E39" s="143"/>
      <c r="F39" s="143"/>
      <c r="G39" s="143"/>
    </row>
    <row r="40" spans="1:7" x14ac:dyDescent="0.25">
      <c r="B40" s="182"/>
      <c r="C40" s="182"/>
      <c r="D40" s="182"/>
      <c r="E40" s="182"/>
      <c r="F40" s="182"/>
      <c r="G40" s="182"/>
    </row>
    <row r="41" spans="1:7" x14ac:dyDescent="0.25">
      <c r="B41" s="182"/>
      <c r="C41" s="182"/>
      <c r="D41" s="182"/>
      <c r="E41" s="182"/>
      <c r="F41" s="182"/>
      <c r="G41" s="182"/>
    </row>
    <row r="42" spans="1:7" x14ac:dyDescent="0.25">
      <c r="B42" s="182"/>
      <c r="C42" s="182"/>
      <c r="D42" s="182"/>
      <c r="E42" s="182"/>
      <c r="F42" s="182"/>
      <c r="G42" s="182"/>
    </row>
    <row r="43" spans="1:7" x14ac:dyDescent="0.25">
      <c r="B43" s="182"/>
      <c r="C43" s="182"/>
      <c r="D43" s="182"/>
      <c r="E43" s="182"/>
      <c r="F43" s="182"/>
      <c r="G43" s="182"/>
    </row>
    <row r="44" spans="1:7" x14ac:dyDescent="0.25">
      <c r="B44" s="182"/>
      <c r="C44" s="182"/>
      <c r="D44" s="182"/>
      <c r="E44" s="182"/>
      <c r="F44" s="182"/>
      <c r="G44" s="182"/>
    </row>
    <row r="45" spans="1:7" x14ac:dyDescent="0.25">
      <c r="B45" s="182"/>
      <c r="C45" s="182"/>
      <c r="D45" s="182"/>
      <c r="E45" s="182"/>
      <c r="F45" s="182"/>
      <c r="G45" s="182"/>
    </row>
    <row r="46" spans="1:7" x14ac:dyDescent="0.25">
      <c r="B46" s="182"/>
      <c r="C46" s="182"/>
      <c r="D46" s="182"/>
      <c r="E46" s="182"/>
      <c r="F46" s="182"/>
      <c r="G46" s="182"/>
    </row>
    <row r="47" spans="1:7" x14ac:dyDescent="0.25">
      <c r="B47" s="182"/>
      <c r="C47" s="182"/>
      <c r="D47" s="182"/>
      <c r="E47" s="182"/>
      <c r="F47" s="182"/>
      <c r="G47" s="182"/>
    </row>
    <row r="48" spans="1:7" x14ac:dyDescent="0.25">
      <c r="B48" s="182"/>
      <c r="C48" s="182"/>
      <c r="D48" s="182"/>
      <c r="E48" s="182"/>
      <c r="F48" s="182"/>
      <c r="G48" s="182"/>
    </row>
    <row r="49" spans="2:7" x14ac:dyDescent="0.25">
      <c r="B49" s="182"/>
      <c r="C49" s="182"/>
      <c r="D49" s="182"/>
      <c r="E49" s="182"/>
      <c r="F49" s="182"/>
      <c r="G49" s="182"/>
    </row>
    <row r="50" spans="2:7" x14ac:dyDescent="0.25">
      <c r="B50" s="182"/>
      <c r="C50" s="182"/>
      <c r="D50" s="182"/>
      <c r="E50" s="182"/>
      <c r="F50" s="182"/>
      <c r="G50" s="182"/>
    </row>
    <row r="51" spans="2:7" x14ac:dyDescent="0.25">
      <c r="B51" s="182"/>
      <c r="C51" s="182"/>
      <c r="D51" s="182"/>
      <c r="E51" s="182"/>
      <c r="F51" s="182"/>
      <c r="G51" s="182"/>
    </row>
    <row r="52" spans="2:7" x14ac:dyDescent="0.25">
      <c r="B52" s="182"/>
      <c r="C52" s="182"/>
      <c r="D52" s="182"/>
      <c r="E52" s="182"/>
      <c r="F52" s="182"/>
      <c r="G52" s="182"/>
    </row>
    <row r="53" spans="2:7" x14ac:dyDescent="0.25">
      <c r="B53" s="182"/>
      <c r="C53" s="182"/>
      <c r="D53" s="182"/>
      <c r="E53" s="182"/>
      <c r="F53" s="182"/>
      <c r="G53" s="182"/>
    </row>
    <row r="54" spans="2:7" x14ac:dyDescent="0.25">
      <c r="B54" s="182"/>
      <c r="C54" s="182"/>
      <c r="D54" s="182"/>
      <c r="E54" s="182"/>
      <c r="F54" s="182"/>
      <c r="G54" s="182"/>
    </row>
    <row r="55" spans="2:7" x14ac:dyDescent="0.25">
      <c r="B55" s="182"/>
      <c r="C55" s="182"/>
      <c r="D55" s="182"/>
      <c r="E55" s="182"/>
      <c r="F55" s="182"/>
      <c r="G55" s="182"/>
    </row>
    <row r="56" spans="2:7" x14ac:dyDescent="0.25">
      <c r="B56" s="182"/>
      <c r="C56" s="182"/>
      <c r="D56" s="182"/>
      <c r="E56" s="182"/>
      <c r="F56" s="182"/>
      <c r="G56" s="182"/>
    </row>
    <row r="57" spans="2:7" x14ac:dyDescent="0.25">
      <c r="B57" s="182"/>
      <c r="C57" s="182"/>
      <c r="D57" s="182"/>
      <c r="E57" s="182"/>
      <c r="F57" s="182"/>
      <c r="G57" s="182"/>
    </row>
    <row r="58" spans="2:7" x14ac:dyDescent="0.25">
      <c r="B58" s="182"/>
      <c r="C58" s="182"/>
      <c r="D58" s="182"/>
      <c r="E58" s="182"/>
      <c r="F58" s="182"/>
      <c r="G58" s="182"/>
    </row>
    <row r="59" spans="2:7" x14ac:dyDescent="0.25">
      <c r="B59" s="182"/>
      <c r="C59" s="182"/>
      <c r="D59" s="182"/>
      <c r="E59" s="182"/>
      <c r="F59" s="182"/>
      <c r="G59" s="182"/>
    </row>
    <row r="60" spans="2:7" x14ac:dyDescent="0.25">
      <c r="B60" s="182"/>
      <c r="C60" s="182"/>
      <c r="D60" s="182"/>
      <c r="E60" s="182"/>
      <c r="F60" s="182"/>
      <c r="G60" s="182"/>
    </row>
    <row r="61" spans="2:7" x14ac:dyDescent="0.25">
      <c r="B61" s="182"/>
      <c r="C61" s="182"/>
      <c r="D61" s="182"/>
      <c r="E61" s="182"/>
      <c r="F61" s="182"/>
      <c r="G61" s="182"/>
    </row>
    <row r="62" spans="2:7" x14ac:dyDescent="0.25">
      <c r="B62" s="182"/>
      <c r="C62" s="182"/>
      <c r="D62" s="182"/>
      <c r="E62" s="182"/>
      <c r="F62" s="182"/>
      <c r="G62" s="182"/>
    </row>
    <row r="63" spans="2:7" x14ac:dyDescent="0.25">
      <c r="B63" s="182"/>
      <c r="C63" s="182"/>
      <c r="D63" s="182"/>
      <c r="E63" s="182"/>
      <c r="F63" s="182"/>
      <c r="G63" s="182"/>
    </row>
    <row r="64" spans="2:7" x14ac:dyDescent="0.25">
      <c r="B64" s="182"/>
      <c r="C64" s="182"/>
      <c r="D64" s="182"/>
      <c r="E64" s="182"/>
      <c r="F64" s="182"/>
      <c r="G64" s="182"/>
    </row>
    <row r="65" spans="2:7" x14ac:dyDescent="0.25">
      <c r="B65" s="182"/>
      <c r="C65" s="182"/>
      <c r="D65" s="182"/>
      <c r="E65" s="182"/>
      <c r="F65" s="182"/>
      <c r="G65" s="182"/>
    </row>
    <row r="66" spans="2:7" x14ac:dyDescent="0.25">
      <c r="B66" s="182"/>
      <c r="C66" s="182"/>
      <c r="D66" s="182"/>
      <c r="E66" s="182"/>
      <c r="F66" s="182"/>
      <c r="G66" s="182"/>
    </row>
    <row r="67" spans="2:7" x14ac:dyDescent="0.25">
      <c r="B67" s="182"/>
      <c r="C67" s="182"/>
      <c r="D67" s="182"/>
      <c r="E67" s="182"/>
      <c r="F67" s="182"/>
      <c r="G67" s="182"/>
    </row>
    <row r="68" spans="2:7" x14ac:dyDescent="0.25">
      <c r="B68" s="182"/>
      <c r="C68" s="182"/>
      <c r="D68" s="182"/>
      <c r="E68" s="182"/>
      <c r="F68" s="182"/>
      <c r="G68" s="182"/>
    </row>
    <row r="69" spans="2:7" x14ac:dyDescent="0.25">
      <c r="B69" s="182"/>
      <c r="C69" s="182"/>
      <c r="D69" s="182"/>
      <c r="E69" s="182"/>
      <c r="F69" s="182"/>
      <c r="G69" s="182"/>
    </row>
    <row r="70" spans="2:7" x14ac:dyDescent="0.25">
      <c r="B70" s="182"/>
      <c r="C70" s="182"/>
      <c r="D70" s="182"/>
      <c r="E70" s="182"/>
      <c r="F70" s="182"/>
      <c r="G70" s="182"/>
    </row>
    <row r="71" spans="2:7" x14ac:dyDescent="0.25">
      <c r="B71" s="182"/>
      <c r="C71" s="182"/>
      <c r="D71" s="182"/>
      <c r="E71" s="182"/>
      <c r="F71" s="182"/>
      <c r="G71" s="182"/>
    </row>
    <row r="72" spans="2:7" x14ac:dyDescent="0.25">
      <c r="B72" s="182"/>
      <c r="C72" s="182"/>
      <c r="D72" s="182"/>
      <c r="E72" s="182"/>
      <c r="F72" s="182"/>
      <c r="G72" s="182"/>
    </row>
    <row r="73" spans="2:7" x14ac:dyDescent="0.25">
      <c r="B73" s="182"/>
      <c r="C73" s="182"/>
      <c r="D73" s="182"/>
      <c r="E73" s="182"/>
      <c r="F73" s="182"/>
      <c r="G73" s="182"/>
    </row>
    <row r="74" spans="2:7" x14ac:dyDescent="0.25">
      <c r="B74" s="182"/>
      <c r="C74" s="182"/>
      <c r="D74" s="182"/>
      <c r="E74" s="182"/>
      <c r="F74" s="182"/>
      <c r="G74" s="182"/>
    </row>
    <row r="75" spans="2:7" x14ac:dyDescent="0.25">
      <c r="B75" s="182"/>
      <c r="C75" s="182"/>
      <c r="D75" s="182"/>
      <c r="E75" s="182"/>
      <c r="F75" s="182"/>
      <c r="G75" s="182"/>
    </row>
    <row r="76" spans="2:7" x14ac:dyDescent="0.25">
      <c r="B76" s="182"/>
      <c r="C76" s="182"/>
      <c r="D76" s="182"/>
      <c r="E76" s="182"/>
      <c r="F76" s="182"/>
      <c r="G76" s="182"/>
    </row>
    <row r="77" spans="2:7" x14ac:dyDescent="0.25">
      <c r="B77" s="182"/>
      <c r="C77" s="182"/>
      <c r="D77" s="182"/>
      <c r="E77" s="182"/>
      <c r="F77" s="182"/>
      <c r="G77" s="182"/>
    </row>
    <row r="78" spans="2:7" x14ac:dyDescent="0.25">
      <c r="B78" s="182"/>
      <c r="C78" s="182"/>
      <c r="D78" s="182"/>
      <c r="E78" s="182"/>
      <c r="F78" s="182"/>
      <c r="G78" s="182"/>
    </row>
    <row r="79" spans="2:7" x14ac:dyDescent="0.25">
      <c r="B79" s="182"/>
      <c r="C79" s="182"/>
      <c r="D79" s="182"/>
      <c r="E79" s="182"/>
      <c r="F79" s="182"/>
      <c r="G79" s="182"/>
    </row>
    <row r="80" spans="2:7" x14ac:dyDescent="0.25">
      <c r="B80" s="182"/>
      <c r="C80" s="182"/>
      <c r="D80" s="182"/>
      <c r="E80" s="182"/>
      <c r="F80" s="182"/>
      <c r="G80" s="182"/>
    </row>
    <row r="81" spans="2:7" x14ac:dyDescent="0.25">
      <c r="B81" s="182"/>
      <c r="C81" s="182"/>
      <c r="D81" s="182"/>
      <c r="E81" s="182"/>
      <c r="F81" s="182"/>
      <c r="G81" s="182"/>
    </row>
    <row r="82" spans="2:7" x14ac:dyDescent="0.25">
      <c r="B82" s="182"/>
      <c r="C82" s="182"/>
      <c r="D82" s="182"/>
      <c r="E82" s="182"/>
      <c r="F82" s="182"/>
      <c r="G82" s="182"/>
    </row>
    <row r="83" spans="2:7" x14ac:dyDescent="0.25">
      <c r="B83" s="182"/>
      <c r="C83" s="182"/>
      <c r="D83" s="182"/>
      <c r="E83" s="182"/>
      <c r="F83" s="182"/>
      <c r="G83" s="182"/>
    </row>
    <row r="84" spans="2:7" x14ac:dyDescent="0.25">
      <c r="B84" s="182"/>
      <c r="C84" s="182"/>
      <c r="D84" s="182"/>
      <c r="E84" s="182"/>
      <c r="F84" s="182"/>
      <c r="G84" s="182"/>
    </row>
    <row r="85" spans="2:7" x14ac:dyDescent="0.25">
      <c r="B85" s="182"/>
      <c r="C85" s="182"/>
      <c r="D85" s="182"/>
      <c r="E85" s="182"/>
      <c r="F85" s="182"/>
      <c r="G85" s="182"/>
    </row>
    <row r="86" spans="2:7" x14ac:dyDescent="0.25">
      <c r="B86" s="182"/>
      <c r="C86" s="182"/>
      <c r="D86" s="182"/>
      <c r="E86" s="182"/>
      <c r="F86" s="182"/>
      <c r="G86" s="182"/>
    </row>
    <row r="87" spans="2:7" x14ac:dyDescent="0.25">
      <c r="B87" s="182"/>
      <c r="C87" s="182"/>
      <c r="D87" s="182"/>
      <c r="E87" s="182"/>
      <c r="F87" s="182"/>
      <c r="G87" s="182"/>
    </row>
    <row r="88" spans="2:7" x14ac:dyDescent="0.25">
      <c r="B88" s="182"/>
      <c r="C88" s="182"/>
      <c r="D88" s="182"/>
      <c r="E88" s="182"/>
      <c r="F88" s="182"/>
      <c r="G88" s="182"/>
    </row>
    <row r="89" spans="2:7" x14ac:dyDescent="0.25">
      <c r="B89" s="182"/>
      <c r="C89" s="182"/>
      <c r="D89" s="182"/>
      <c r="E89" s="182"/>
      <c r="F89" s="182"/>
      <c r="G89" s="182"/>
    </row>
    <row r="90" spans="2:7" x14ac:dyDescent="0.25">
      <c r="B90" s="182"/>
      <c r="C90" s="182"/>
      <c r="D90" s="182"/>
      <c r="E90" s="182"/>
      <c r="F90" s="182"/>
      <c r="G90" s="182"/>
    </row>
    <row r="91" spans="2:7" x14ac:dyDescent="0.25">
      <c r="B91" s="182"/>
      <c r="C91" s="182"/>
      <c r="D91" s="182"/>
      <c r="E91" s="182"/>
      <c r="F91" s="182"/>
      <c r="G91" s="182"/>
    </row>
    <row r="92" spans="2:7" x14ac:dyDescent="0.25">
      <c r="B92" s="182"/>
      <c r="C92" s="182"/>
      <c r="D92" s="182"/>
      <c r="E92" s="182"/>
      <c r="F92" s="182"/>
      <c r="G92" s="182"/>
    </row>
  </sheetData>
  <mergeCells count="1">
    <mergeCell ref="A4:E4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129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195" t="s">
        <v>1</v>
      </c>
      <c r="C2" s="196"/>
      <c r="D2" s="196"/>
      <c r="E2" s="196"/>
      <c r="F2" s="196"/>
      <c r="G2" s="196"/>
      <c r="H2" s="196"/>
      <c r="I2" s="196"/>
      <c r="J2" s="197"/>
    </row>
    <row r="3" spans="1:23" ht="18" customHeight="1" x14ac:dyDescent="0.25">
      <c r="A3" s="11"/>
      <c r="B3" s="22"/>
      <c r="C3" s="19"/>
      <c r="D3" s="16"/>
      <c r="E3" s="16"/>
      <c r="F3" s="16"/>
      <c r="G3" s="16"/>
      <c r="H3" s="16"/>
      <c r="I3" s="37" t="s">
        <v>14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16</v>
      </c>
      <c r="J4" s="30"/>
    </row>
    <row r="5" spans="1:23" ht="18" customHeight="1" thickBot="1" x14ac:dyDescent="0.3">
      <c r="A5" s="11"/>
      <c r="B5" s="38" t="s">
        <v>17</v>
      </c>
      <c r="C5" s="19"/>
      <c r="D5" s="16"/>
      <c r="E5" s="16"/>
      <c r="F5" s="39" t="s">
        <v>18</v>
      </c>
      <c r="G5" s="16"/>
      <c r="H5" s="16"/>
      <c r="I5" s="37" t="s">
        <v>19</v>
      </c>
      <c r="J5" s="40" t="s">
        <v>20</v>
      </c>
    </row>
    <row r="6" spans="1:23" ht="20.100000000000001" customHeight="1" thickTop="1" x14ac:dyDescent="0.25">
      <c r="A6" s="11"/>
      <c r="B6" s="198" t="s">
        <v>21</v>
      </c>
      <c r="C6" s="199"/>
      <c r="D6" s="199"/>
      <c r="E6" s="199"/>
      <c r="F6" s="199"/>
      <c r="G6" s="199"/>
      <c r="H6" s="199"/>
      <c r="I6" s="199"/>
      <c r="J6" s="200"/>
    </row>
    <row r="7" spans="1:23" ht="18" customHeight="1" x14ac:dyDescent="0.25">
      <c r="A7" s="11"/>
      <c r="B7" s="49" t="s">
        <v>24</v>
      </c>
      <c r="C7" s="42"/>
      <c r="D7" s="17"/>
      <c r="E7" s="17"/>
      <c r="F7" s="17"/>
      <c r="G7" s="50" t="s">
        <v>25</v>
      </c>
      <c r="H7" s="17"/>
      <c r="I7" s="28"/>
      <c r="J7" s="43"/>
    </row>
    <row r="8" spans="1:23" ht="20.100000000000001" customHeight="1" x14ac:dyDescent="0.25">
      <c r="A8" s="11"/>
      <c r="B8" s="201" t="s">
        <v>22</v>
      </c>
      <c r="C8" s="202"/>
      <c r="D8" s="202"/>
      <c r="E8" s="202"/>
      <c r="F8" s="202"/>
      <c r="G8" s="202"/>
      <c r="H8" s="202"/>
      <c r="I8" s="202"/>
      <c r="J8" s="203"/>
    </row>
    <row r="9" spans="1:23" ht="18" customHeight="1" x14ac:dyDescent="0.25">
      <c r="A9" s="11"/>
      <c r="B9" s="38" t="s">
        <v>24</v>
      </c>
      <c r="C9" s="19"/>
      <c r="D9" s="16"/>
      <c r="E9" s="16"/>
      <c r="F9" s="16"/>
      <c r="G9" s="39" t="s">
        <v>25</v>
      </c>
      <c r="H9" s="16"/>
      <c r="I9" s="27"/>
      <c r="J9" s="30"/>
    </row>
    <row r="10" spans="1:23" ht="20.100000000000001" customHeight="1" x14ac:dyDescent="0.25">
      <c r="A10" s="11"/>
      <c r="B10" s="201" t="s">
        <v>23</v>
      </c>
      <c r="C10" s="202"/>
      <c r="D10" s="202"/>
      <c r="E10" s="202"/>
      <c r="F10" s="202"/>
      <c r="G10" s="202"/>
      <c r="H10" s="202"/>
      <c r="I10" s="202"/>
      <c r="J10" s="203"/>
    </row>
    <row r="11" spans="1:23" ht="18" customHeight="1" thickBot="1" x14ac:dyDescent="0.3">
      <c r="A11" s="11"/>
      <c r="B11" s="38" t="s">
        <v>24</v>
      </c>
      <c r="C11" s="19"/>
      <c r="D11" s="16"/>
      <c r="E11" s="16"/>
      <c r="F11" s="16"/>
      <c r="G11" s="39" t="s">
        <v>25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26</v>
      </c>
      <c r="C15" s="84" t="s">
        <v>6</v>
      </c>
      <c r="D15" s="84" t="s">
        <v>53</v>
      </c>
      <c r="E15" s="85" t="s">
        <v>54</v>
      </c>
      <c r="F15" s="97" t="s">
        <v>55</v>
      </c>
      <c r="G15" s="51" t="s">
        <v>31</v>
      </c>
      <c r="H15" s="54" t="s">
        <v>32</v>
      </c>
      <c r="I15" s="26"/>
      <c r="J15" s="48"/>
    </row>
    <row r="16" spans="1:23" ht="18" customHeight="1" x14ac:dyDescent="0.25">
      <c r="A16" s="11"/>
      <c r="B16" s="86">
        <v>1</v>
      </c>
      <c r="C16" s="87" t="s">
        <v>27</v>
      </c>
      <c r="D16" s="88">
        <f>'Kryci_list 12647'!D16</f>
        <v>0</v>
      </c>
      <c r="E16" s="89">
        <f>'Kryci_list 12647'!E16</f>
        <v>0</v>
      </c>
      <c r="F16" s="98">
        <f>'Kryci_list 12647'!F16</f>
        <v>0</v>
      </c>
      <c r="G16" s="52">
        <v>6</v>
      </c>
      <c r="H16" s="107" t="s">
        <v>33</v>
      </c>
      <c r="I16" s="121"/>
      <c r="J16" s="118">
        <f>Rekapitulácia!F8</f>
        <v>0</v>
      </c>
    </row>
    <row r="17" spans="1:10" ht="18" customHeight="1" x14ac:dyDescent="0.25">
      <c r="A17" s="11"/>
      <c r="B17" s="59">
        <v>2</v>
      </c>
      <c r="C17" s="63" t="s">
        <v>28</v>
      </c>
      <c r="D17" s="70">
        <f>'Kryci_list 12647'!D17</f>
        <v>0</v>
      </c>
      <c r="E17" s="68">
        <f>'Kryci_list 12647'!E17</f>
        <v>0</v>
      </c>
      <c r="F17" s="73">
        <f>'Kryci_list 12647'!F17</f>
        <v>0</v>
      </c>
      <c r="G17" s="53">
        <v>7</v>
      </c>
      <c r="H17" s="108" t="s">
        <v>34</v>
      </c>
      <c r="I17" s="121"/>
      <c r="J17" s="119">
        <f>Rekapitulácia!E8</f>
        <v>0</v>
      </c>
    </row>
    <row r="18" spans="1:10" ht="18" customHeight="1" x14ac:dyDescent="0.25">
      <c r="A18" s="11"/>
      <c r="B18" s="60">
        <v>3</v>
      </c>
      <c r="C18" s="64" t="s">
        <v>29</v>
      </c>
      <c r="D18" s="71">
        <f>'Kryci_list 12647'!D18</f>
        <v>0</v>
      </c>
      <c r="E18" s="69">
        <f>'Kryci_list 12647'!E18</f>
        <v>0</v>
      </c>
      <c r="F18" s="74">
        <f>'Kryci_list 12647'!F18</f>
        <v>0</v>
      </c>
      <c r="G18" s="53">
        <v>8</v>
      </c>
      <c r="H18" s="108" t="s">
        <v>35</v>
      </c>
      <c r="I18" s="121"/>
      <c r="J18" s="119">
        <f>Rekapitulácia!D8</f>
        <v>0</v>
      </c>
    </row>
    <row r="19" spans="1:10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21"/>
      <c r="J19" s="120"/>
    </row>
    <row r="20" spans="1:10" ht="18" customHeight="1" thickBot="1" x14ac:dyDescent="0.3">
      <c r="A20" s="11"/>
      <c r="B20" s="60">
        <v>5</v>
      </c>
      <c r="C20" s="66" t="s">
        <v>30</v>
      </c>
      <c r="D20" s="72"/>
      <c r="E20" s="92"/>
      <c r="F20" s="99">
        <f>SUM(F16:F19)</f>
        <v>0</v>
      </c>
      <c r="G20" s="53">
        <v>10</v>
      </c>
      <c r="H20" s="108" t="s">
        <v>30</v>
      </c>
      <c r="I20" s="123"/>
      <c r="J20" s="91">
        <f>SUM(J16:J19)</f>
        <v>0</v>
      </c>
    </row>
    <row r="21" spans="1:10" ht="18" customHeight="1" thickTop="1" x14ac:dyDescent="0.25">
      <c r="A21" s="11"/>
      <c r="B21" s="57" t="s">
        <v>43</v>
      </c>
      <c r="C21" s="61" t="s">
        <v>7</v>
      </c>
      <c r="D21" s="67"/>
      <c r="E21" s="18"/>
      <c r="F21" s="90"/>
      <c r="G21" s="57" t="s">
        <v>49</v>
      </c>
      <c r="H21" s="54" t="s">
        <v>7</v>
      </c>
      <c r="I21" s="28"/>
      <c r="J21" s="124"/>
    </row>
    <row r="22" spans="1:10" ht="18" customHeight="1" x14ac:dyDescent="0.25">
      <c r="A22" s="11"/>
      <c r="B22" s="52">
        <v>11</v>
      </c>
      <c r="C22" s="55" t="s">
        <v>44</v>
      </c>
      <c r="D22" s="79"/>
      <c r="E22" s="82"/>
      <c r="F22" s="73">
        <f>'Kryci_list 12647'!F22</f>
        <v>0</v>
      </c>
      <c r="G22" s="52">
        <v>16</v>
      </c>
      <c r="H22" s="107" t="s">
        <v>50</v>
      </c>
      <c r="I22" s="121"/>
      <c r="J22" s="118">
        <f>'Kryci_list 12647'!J22</f>
        <v>0</v>
      </c>
    </row>
    <row r="23" spans="1:10" ht="18" customHeight="1" x14ac:dyDescent="0.25">
      <c r="A23" s="11"/>
      <c r="B23" s="53">
        <v>12</v>
      </c>
      <c r="C23" s="56" t="s">
        <v>45</v>
      </c>
      <c r="D23" s="58"/>
      <c r="E23" s="82"/>
      <c r="F23" s="74">
        <f>'Kryci_list 12647'!F23</f>
        <v>0</v>
      </c>
      <c r="G23" s="53">
        <v>17</v>
      </c>
      <c r="H23" s="108" t="s">
        <v>51</v>
      </c>
      <c r="I23" s="121"/>
      <c r="J23" s="119">
        <f>'Kryci_list 12647'!J23</f>
        <v>0</v>
      </c>
    </row>
    <row r="24" spans="1:10" ht="18" customHeight="1" x14ac:dyDescent="0.25">
      <c r="A24" s="11"/>
      <c r="B24" s="53">
        <v>13</v>
      </c>
      <c r="C24" s="56" t="s">
        <v>46</v>
      </c>
      <c r="D24" s="58"/>
      <c r="E24" s="82"/>
      <c r="F24" s="74">
        <f>'Kryci_list 12647'!F24</f>
        <v>0</v>
      </c>
      <c r="G24" s="53">
        <v>18</v>
      </c>
      <c r="H24" s="108" t="s">
        <v>52</v>
      </c>
      <c r="I24" s="121"/>
      <c r="J24" s="119">
        <f>'Kryci_list 12647'!J24</f>
        <v>0</v>
      </c>
    </row>
    <row r="25" spans="1:10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21"/>
      <c r="J25" s="119"/>
    </row>
    <row r="26" spans="1:10" ht="18" customHeight="1" thickBot="1" x14ac:dyDescent="0.3">
      <c r="A26" s="11"/>
      <c r="B26" s="53">
        <v>15</v>
      </c>
      <c r="C26" s="56"/>
      <c r="D26" s="58"/>
      <c r="E26" s="58"/>
      <c r="F26" s="100"/>
      <c r="G26" s="53">
        <v>20</v>
      </c>
      <c r="H26" s="108" t="s">
        <v>30</v>
      </c>
      <c r="I26" s="123"/>
      <c r="J26" s="91">
        <f>SUM(J22:J25)+SUM(F22:F25)</f>
        <v>0</v>
      </c>
    </row>
    <row r="27" spans="1:10" ht="18" customHeight="1" thickTop="1" x14ac:dyDescent="0.25">
      <c r="A27" s="11"/>
      <c r="B27" s="93"/>
      <c r="C27" s="135" t="s">
        <v>58</v>
      </c>
      <c r="D27" s="128"/>
      <c r="E27" s="94"/>
      <c r="F27" s="29"/>
      <c r="G27" s="101" t="s">
        <v>36</v>
      </c>
      <c r="H27" s="96" t="s">
        <v>37</v>
      </c>
      <c r="I27" s="28"/>
      <c r="J27" s="31"/>
    </row>
    <row r="28" spans="1:10" ht="18" customHeight="1" x14ac:dyDescent="0.25">
      <c r="A28" s="11"/>
      <c r="B28" s="25"/>
      <c r="C28" s="126"/>
      <c r="D28" s="129"/>
      <c r="E28" s="21"/>
      <c r="F28" s="11"/>
      <c r="G28" s="102">
        <v>21</v>
      </c>
      <c r="H28" s="106" t="s">
        <v>38</v>
      </c>
      <c r="I28" s="114"/>
      <c r="J28" s="110">
        <f>F20+J20+F26+J26</f>
        <v>0</v>
      </c>
    </row>
    <row r="29" spans="1:10" ht="18" customHeight="1" x14ac:dyDescent="0.25">
      <c r="A29" s="11"/>
      <c r="B29" s="75"/>
      <c r="C29" s="127"/>
      <c r="D29" s="130"/>
      <c r="E29" s="21"/>
      <c r="F29" s="11"/>
      <c r="G29" s="52">
        <v>22</v>
      </c>
      <c r="H29" s="107" t="s">
        <v>39</v>
      </c>
      <c r="I29" s="115">
        <f>Rekapitulácia!B9</f>
        <v>0</v>
      </c>
      <c r="J29" s="111">
        <f>ROUND(((ROUND(I29,2)*20)/100),2)*1</f>
        <v>0</v>
      </c>
    </row>
    <row r="30" spans="1:10" ht="18" customHeight="1" x14ac:dyDescent="0.25">
      <c r="A30" s="11"/>
      <c r="B30" s="22"/>
      <c r="C30" s="117"/>
      <c r="D30" s="121"/>
      <c r="E30" s="21"/>
      <c r="F30" s="11"/>
      <c r="G30" s="53">
        <v>23</v>
      </c>
      <c r="H30" s="108" t="s">
        <v>40</v>
      </c>
      <c r="I30" s="81">
        <f>Rekapitulácia!B10</f>
        <v>0</v>
      </c>
      <c r="J30" s="112">
        <f>ROUND(((ROUND(I30,2)*0)/100),2)</f>
        <v>0</v>
      </c>
    </row>
    <row r="31" spans="1:10" ht="18" customHeight="1" x14ac:dyDescent="0.25">
      <c r="A31" s="11"/>
      <c r="B31" s="23"/>
      <c r="C31" s="131"/>
      <c r="D31" s="132"/>
      <c r="E31" s="21"/>
      <c r="F31" s="11"/>
      <c r="G31" s="53">
        <v>24</v>
      </c>
      <c r="H31" s="108" t="s">
        <v>41</v>
      </c>
      <c r="I31" s="27"/>
      <c r="J31" s="193">
        <f>SUM(J28:J30)</f>
        <v>0</v>
      </c>
    </row>
    <row r="32" spans="1:10" ht="18" customHeight="1" thickBot="1" x14ac:dyDescent="0.3">
      <c r="A32" s="11"/>
      <c r="B32" s="41"/>
      <c r="C32" s="109"/>
      <c r="D32" s="116"/>
      <c r="E32" s="76"/>
      <c r="F32" s="77"/>
      <c r="G32" s="189" t="s">
        <v>42</v>
      </c>
      <c r="H32" s="190"/>
      <c r="I32" s="191"/>
      <c r="J32" s="192"/>
    </row>
    <row r="33" spans="1:10" ht="18" customHeight="1" thickTop="1" x14ac:dyDescent="0.25">
      <c r="A33" s="11"/>
      <c r="B33" s="93"/>
      <c r="C33" s="94"/>
      <c r="D33" s="133" t="s">
        <v>56</v>
      </c>
      <c r="E33" s="15"/>
      <c r="F33" s="15"/>
      <c r="G33" s="14"/>
      <c r="H33" s="133" t="s">
        <v>57</v>
      </c>
      <c r="I33" s="29"/>
      <c r="J33" s="32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13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04" t="s">
        <v>1</v>
      </c>
      <c r="C2" s="205"/>
      <c r="D2" s="205"/>
      <c r="E2" s="205"/>
      <c r="F2" s="205"/>
      <c r="G2" s="205"/>
      <c r="H2" s="205"/>
      <c r="I2" s="205"/>
      <c r="J2" s="206"/>
    </row>
    <row r="3" spans="1:23" ht="18" customHeight="1" x14ac:dyDescent="0.25">
      <c r="A3" s="11"/>
      <c r="B3" s="34" t="s">
        <v>15</v>
      </c>
      <c r="C3" s="35"/>
      <c r="D3" s="36"/>
      <c r="E3" s="36"/>
      <c r="F3" s="36"/>
      <c r="G3" s="16"/>
      <c r="H3" s="16"/>
      <c r="I3" s="37" t="s">
        <v>14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16</v>
      </c>
      <c r="J4" s="30"/>
    </row>
    <row r="5" spans="1:23" ht="18" customHeight="1" thickBot="1" x14ac:dyDescent="0.3">
      <c r="A5" s="11"/>
      <c r="B5" s="38" t="s">
        <v>17</v>
      </c>
      <c r="C5" s="19"/>
      <c r="D5" s="16"/>
      <c r="E5" s="16"/>
      <c r="F5" s="39" t="s">
        <v>18</v>
      </c>
      <c r="G5" s="16"/>
      <c r="H5" s="16"/>
      <c r="I5" s="37" t="s">
        <v>19</v>
      </c>
      <c r="J5" s="40" t="s">
        <v>20</v>
      </c>
    </row>
    <row r="6" spans="1:23" ht="20.100000000000001" customHeight="1" thickTop="1" x14ac:dyDescent="0.25">
      <c r="A6" s="11"/>
      <c r="B6" s="198" t="s">
        <v>21</v>
      </c>
      <c r="C6" s="199"/>
      <c r="D6" s="199"/>
      <c r="E6" s="199"/>
      <c r="F6" s="199"/>
      <c r="G6" s="199"/>
      <c r="H6" s="199"/>
      <c r="I6" s="199"/>
      <c r="J6" s="200"/>
    </row>
    <row r="7" spans="1:23" ht="18" customHeight="1" x14ac:dyDescent="0.25">
      <c r="A7" s="11"/>
      <c r="B7" s="49" t="s">
        <v>24</v>
      </c>
      <c r="C7" s="42"/>
      <c r="D7" s="17"/>
      <c r="E7" s="17"/>
      <c r="F7" s="17"/>
      <c r="G7" s="50" t="s">
        <v>25</v>
      </c>
      <c r="H7" s="17"/>
      <c r="I7" s="28"/>
      <c r="J7" s="43"/>
    </row>
    <row r="8" spans="1:23" ht="20.100000000000001" customHeight="1" x14ac:dyDescent="0.25">
      <c r="A8" s="11"/>
      <c r="B8" s="201" t="s">
        <v>22</v>
      </c>
      <c r="C8" s="202"/>
      <c r="D8" s="202"/>
      <c r="E8" s="202"/>
      <c r="F8" s="202"/>
      <c r="G8" s="202"/>
      <c r="H8" s="202"/>
      <c r="I8" s="202"/>
      <c r="J8" s="203"/>
    </row>
    <row r="9" spans="1:23" ht="18" customHeight="1" x14ac:dyDescent="0.25">
      <c r="A9" s="11"/>
      <c r="B9" s="38" t="s">
        <v>24</v>
      </c>
      <c r="C9" s="19"/>
      <c r="D9" s="16"/>
      <c r="E9" s="16"/>
      <c r="F9" s="16"/>
      <c r="G9" s="39" t="s">
        <v>25</v>
      </c>
      <c r="H9" s="16"/>
      <c r="I9" s="27"/>
      <c r="J9" s="30"/>
    </row>
    <row r="10" spans="1:23" ht="20.100000000000001" customHeight="1" x14ac:dyDescent="0.25">
      <c r="A10" s="11"/>
      <c r="B10" s="201" t="s">
        <v>23</v>
      </c>
      <c r="C10" s="202"/>
      <c r="D10" s="202"/>
      <c r="E10" s="202"/>
      <c r="F10" s="202"/>
      <c r="G10" s="202"/>
      <c r="H10" s="202"/>
      <c r="I10" s="202"/>
      <c r="J10" s="203"/>
    </row>
    <row r="11" spans="1:23" ht="18" customHeight="1" thickBot="1" x14ac:dyDescent="0.3">
      <c r="A11" s="11"/>
      <c r="B11" s="38" t="s">
        <v>24</v>
      </c>
      <c r="C11" s="19"/>
      <c r="D11" s="16"/>
      <c r="E11" s="16"/>
      <c r="F11" s="16"/>
      <c r="G11" s="39" t="s">
        <v>25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26</v>
      </c>
      <c r="C15" s="84" t="s">
        <v>6</v>
      </c>
      <c r="D15" s="84" t="s">
        <v>53</v>
      </c>
      <c r="E15" s="85" t="s">
        <v>54</v>
      </c>
      <c r="F15" s="97" t="s">
        <v>55</v>
      </c>
      <c r="G15" s="51" t="s">
        <v>31</v>
      </c>
      <c r="H15" s="54" t="s">
        <v>32</v>
      </c>
      <c r="I15" s="26"/>
      <c r="J15" s="48"/>
    </row>
    <row r="16" spans="1:23" ht="18" customHeight="1" x14ac:dyDescent="0.25">
      <c r="A16" s="11"/>
      <c r="B16" s="86">
        <v>1</v>
      </c>
      <c r="C16" s="87" t="s">
        <v>27</v>
      </c>
      <c r="D16" s="88"/>
      <c r="E16" s="89"/>
      <c r="F16" s="98"/>
      <c r="G16" s="52">
        <v>6</v>
      </c>
      <c r="H16" s="107" t="s">
        <v>33</v>
      </c>
      <c r="I16" s="121"/>
      <c r="J16" s="118">
        <v>0</v>
      </c>
    </row>
    <row r="17" spans="1:26" ht="18" customHeight="1" x14ac:dyDescent="0.25">
      <c r="A17" s="11"/>
      <c r="B17" s="59">
        <v>2</v>
      </c>
      <c r="C17" s="63" t="s">
        <v>28</v>
      </c>
      <c r="D17" s="70">
        <f>'Rekap 12647'!B15</f>
        <v>0</v>
      </c>
      <c r="E17" s="68">
        <f>'Rekap 12647'!C15</f>
        <v>0</v>
      </c>
      <c r="F17" s="73">
        <f>'Rekap 12647'!D15</f>
        <v>0</v>
      </c>
      <c r="G17" s="53">
        <v>7</v>
      </c>
      <c r="H17" s="108" t="s">
        <v>34</v>
      </c>
      <c r="I17" s="121"/>
      <c r="J17" s="119">
        <f>'SO 12647'!Z42</f>
        <v>0</v>
      </c>
    </row>
    <row r="18" spans="1:26" ht="18" customHeight="1" x14ac:dyDescent="0.25">
      <c r="A18" s="11"/>
      <c r="B18" s="60">
        <v>3</v>
      </c>
      <c r="C18" s="64" t="s">
        <v>29</v>
      </c>
      <c r="D18" s="71">
        <f>'Rekap 12647'!B19</f>
        <v>0</v>
      </c>
      <c r="E18" s="69">
        <f>'Rekap 12647'!C19</f>
        <v>0</v>
      </c>
      <c r="F18" s="74">
        <f>'Rekap 12647'!D19</f>
        <v>0</v>
      </c>
      <c r="G18" s="53">
        <v>8</v>
      </c>
      <c r="H18" s="108" t="s">
        <v>35</v>
      </c>
      <c r="I18" s="121"/>
      <c r="J18" s="119">
        <v>0</v>
      </c>
    </row>
    <row r="19" spans="1:26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21"/>
      <c r="J19" s="120"/>
    </row>
    <row r="20" spans="1:26" ht="18" customHeight="1" thickBot="1" x14ac:dyDescent="0.3">
      <c r="A20" s="11"/>
      <c r="B20" s="60">
        <v>5</v>
      </c>
      <c r="C20" s="66" t="s">
        <v>30</v>
      </c>
      <c r="D20" s="72"/>
      <c r="E20" s="92"/>
      <c r="F20" s="99">
        <f>SUM(F16:F19)</f>
        <v>0</v>
      </c>
      <c r="G20" s="53">
        <v>10</v>
      </c>
      <c r="H20" s="108" t="s">
        <v>30</v>
      </c>
      <c r="I20" s="123"/>
      <c r="J20" s="91">
        <f>SUM(J16:J19)</f>
        <v>0</v>
      </c>
    </row>
    <row r="21" spans="1:26" ht="18" customHeight="1" thickTop="1" x14ac:dyDescent="0.25">
      <c r="A21" s="11"/>
      <c r="B21" s="57" t="s">
        <v>43</v>
      </c>
      <c r="C21" s="61" t="s">
        <v>7</v>
      </c>
      <c r="D21" s="67"/>
      <c r="E21" s="18"/>
      <c r="F21" s="90"/>
      <c r="G21" s="57" t="s">
        <v>49</v>
      </c>
      <c r="H21" s="54" t="s">
        <v>7</v>
      </c>
      <c r="I21" s="28"/>
      <c r="J21" s="124"/>
    </row>
    <row r="22" spans="1:26" ht="18" customHeight="1" x14ac:dyDescent="0.25">
      <c r="A22" s="11"/>
      <c r="B22" s="52">
        <v>11</v>
      </c>
      <c r="C22" s="55" t="s">
        <v>44</v>
      </c>
      <c r="D22" s="79"/>
      <c r="E22" s="81" t="s">
        <v>47</v>
      </c>
      <c r="F22" s="73">
        <f>((F16*U22*0)+(F17*V22*0)+(F18*W22*0))/100</f>
        <v>0</v>
      </c>
      <c r="G22" s="52">
        <v>16</v>
      </c>
      <c r="H22" s="107" t="s">
        <v>50</v>
      </c>
      <c r="I22" s="122" t="s">
        <v>47</v>
      </c>
      <c r="J22" s="118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45</v>
      </c>
      <c r="D23" s="58"/>
      <c r="E23" s="81" t="s">
        <v>48</v>
      </c>
      <c r="F23" s="74">
        <f>((F16*U23*0)+(F17*V23*0)+(F18*W23*0))/100</f>
        <v>0</v>
      </c>
      <c r="G23" s="53">
        <v>17</v>
      </c>
      <c r="H23" s="108" t="s">
        <v>51</v>
      </c>
      <c r="I23" s="122" t="s">
        <v>47</v>
      </c>
      <c r="J23" s="119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46</v>
      </c>
      <c r="D24" s="58"/>
      <c r="E24" s="81" t="s">
        <v>47</v>
      </c>
      <c r="F24" s="74">
        <f>((F16*U24*0)+(F17*V24*0)+(F18*W24*0))/100</f>
        <v>0</v>
      </c>
      <c r="G24" s="53">
        <v>18</v>
      </c>
      <c r="H24" s="108" t="s">
        <v>52</v>
      </c>
      <c r="I24" s="122" t="s">
        <v>48</v>
      </c>
      <c r="J24" s="119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21"/>
      <c r="J25" s="120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100"/>
      <c r="G26" s="53">
        <v>20</v>
      </c>
      <c r="H26" s="108" t="s">
        <v>30</v>
      </c>
      <c r="I26" s="123"/>
      <c r="J26" s="91">
        <f>SUM(J22:J25)+SUM(F22:F25)</f>
        <v>0</v>
      </c>
    </row>
    <row r="27" spans="1:26" ht="18" customHeight="1" thickTop="1" x14ac:dyDescent="0.25">
      <c r="A27" s="11"/>
      <c r="B27" s="93"/>
      <c r="C27" s="135" t="s">
        <v>58</v>
      </c>
      <c r="D27" s="128"/>
      <c r="E27" s="94"/>
      <c r="F27" s="29"/>
      <c r="G27" s="101" t="s">
        <v>36</v>
      </c>
      <c r="H27" s="96" t="s">
        <v>37</v>
      </c>
      <c r="I27" s="28"/>
      <c r="J27" s="31"/>
    </row>
    <row r="28" spans="1:26" ht="18" customHeight="1" x14ac:dyDescent="0.25">
      <c r="A28" s="11"/>
      <c r="B28" s="25"/>
      <c r="C28" s="126"/>
      <c r="D28" s="129"/>
      <c r="E28" s="21"/>
      <c r="F28" s="11"/>
      <c r="G28" s="102">
        <v>21</v>
      </c>
      <c r="H28" s="106" t="s">
        <v>38</v>
      </c>
      <c r="I28" s="114"/>
      <c r="J28" s="110">
        <f>F20+J20+F26+J26</f>
        <v>0</v>
      </c>
    </row>
    <row r="29" spans="1:26" ht="18" customHeight="1" x14ac:dyDescent="0.25">
      <c r="A29" s="11"/>
      <c r="B29" s="75"/>
      <c r="C29" s="127"/>
      <c r="D29" s="130"/>
      <c r="E29" s="21"/>
      <c r="F29" s="11"/>
      <c r="G29" s="52">
        <v>22</v>
      </c>
      <c r="H29" s="107" t="s">
        <v>39</v>
      </c>
      <c r="I29" s="115">
        <f>J28-SUM('SO 12647'!K9:'SO 12647'!K41)</f>
        <v>0</v>
      </c>
      <c r="J29" s="111">
        <f>ROUND(((ROUND(I29,2)*20)*1/100),2)</f>
        <v>0</v>
      </c>
    </row>
    <row r="30" spans="1:26" ht="18" customHeight="1" x14ac:dyDescent="0.25">
      <c r="A30" s="11"/>
      <c r="B30" s="22"/>
      <c r="C30" s="117"/>
      <c r="D30" s="121"/>
      <c r="E30" s="21"/>
      <c r="F30" s="11"/>
      <c r="G30" s="53">
        <v>23</v>
      </c>
      <c r="H30" s="108" t="s">
        <v>40</v>
      </c>
      <c r="I30" s="81">
        <f>SUM('SO 12647'!K9:'SO 12647'!K41)</f>
        <v>0</v>
      </c>
      <c r="J30" s="112">
        <f>ROUND(((ROUND(I30,2)*0)/100),2)</f>
        <v>0</v>
      </c>
    </row>
    <row r="31" spans="1:26" ht="18" customHeight="1" x14ac:dyDescent="0.25">
      <c r="A31" s="11"/>
      <c r="B31" s="23"/>
      <c r="C31" s="131"/>
      <c r="D31" s="132"/>
      <c r="E31" s="21"/>
      <c r="F31" s="11"/>
      <c r="G31" s="102">
        <v>24</v>
      </c>
      <c r="H31" s="106" t="s">
        <v>41</v>
      </c>
      <c r="I31" s="105"/>
      <c r="J31" s="125">
        <f>SUM(J28:J30)</f>
        <v>0</v>
      </c>
    </row>
    <row r="32" spans="1:26" ht="18" customHeight="1" thickBot="1" x14ac:dyDescent="0.3">
      <c r="A32" s="11"/>
      <c r="B32" s="41"/>
      <c r="C32" s="109"/>
      <c r="D32" s="116"/>
      <c r="E32" s="76"/>
      <c r="F32" s="77"/>
      <c r="G32" s="52" t="s">
        <v>42</v>
      </c>
      <c r="H32" s="109"/>
      <c r="I32" s="116"/>
      <c r="J32" s="113"/>
    </row>
    <row r="33" spans="1:10" ht="18" customHeight="1" thickTop="1" x14ac:dyDescent="0.25">
      <c r="A33" s="11"/>
      <c r="B33" s="93"/>
      <c r="C33" s="94"/>
      <c r="D33" s="133" t="s">
        <v>56</v>
      </c>
      <c r="E33" s="15"/>
      <c r="F33" s="95"/>
      <c r="G33" s="103">
        <v>26</v>
      </c>
      <c r="H33" s="134" t="s">
        <v>57</v>
      </c>
      <c r="I33" s="29"/>
      <c r="J33" s="104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sqref="A1:D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07" t="s">
        <v>21</v>
      </c>
      <c r="B1" s="208"/>
      <c r="C1" s="208"/>
      <c r="D1" s="209"/>
      <c r="E1" s="138" t="s">
        <v>18</v>
      </c>
      <c r="F1" s="137"/>
      <c r="W1">
        <v>30.126000000000001</v>
      </c>
    </row>
    <row r="2" spans="1:26" ht="20.100000000000001" customHeight="1" x14ac:dyDescent="0.25">
      <c r="A2" s="207" t="s">
        <v>22</v>
      </c>
      <c r="B2" s="208"/>
      <c r="C2" s="208"/>
      <c r="D2" s="209"/>
      <c r="E2" s="138" t="s">
        <v>16</v>
      </c>
      <c r="F2" s="137"/>
    </row>
    <row r="3" spans="1:26" ht="20.100000000000001" customHeight="1" x14ac:dyDescent="0.25">
      <c r="A3" s="207" t="s">
        <v>23</v>
      </c>
      <c r="B3" s="208"/>
      <c r="C3" s="208"/>
      <c r="D3" s="209"/>
      <c r="E3" s="138" t="s">
        <v>62</v>
      </c>
      <c r="F3" s="137"/>
    </row>
    <row r="4" spans="1:26" x14ac:dyDescent="0.25">
      <c r="A4" s="139" t="s">
        <v>1</v>
      </c>
      <c r="B4" s="136"/>
      <c r="C4" s="136"/>
      <c r="D4" s="136"/>
      <c r="E4" s="136"/>
      <c r="F4" s="136"/>
    </row>
    <row r="5" spans="1:26" x14ac:dyDescent="0.25">
      <c r="A5" s="139" t="s">
        <v>15</v>
      </c>
      <c r="B5" s="136"/>
      <c r="C5" s="136"/>
      <c r="D5" s="136"/>
      <c r="E5" s="136"/>
      <c r="F5" s="136"/>
    </row>
    <row r="6" spans="1:26" x14ac:dyDescent="0.25">
      <c r="A6" s="136"/>
      <c r="B6" s="136"/>
      <c r="C6" s="136"/>
      <c r="D6" s="136"/>
      <c r="E6" s="136"/>
      <c r="F6" s="136"/>
    </row>
    <row r="7" spans="1:26" x14ac:dyDescent="0.25">
      <c r="A7" s="136"/>
      <c r="B7" s="136"/>
      <c r="C7" s="136"/>
      <c r="D7" s="136"/>
      <c r="E7" s="136"/>
      <c r="F7" s="136"/>
    </row>
    <row r="8" spans="1:26" x14ac:dyDescent="0.25">
      <c r="A8" s="140" t="s">
        <v>63</v>
      </c>
      <c r="B8" s="136"/>
      <c r="C8" s="136"/>
      <c r="D8" s="136"/>
      <c r="E8" s="136"/>
      <c r="F8" s="136"/>
    </row>
    <row r="9" spans="1:26" x14ac:dyDescent="0.25">
      <c r="A9" s="141" t="s">
        <v>59</v>
      </c>
      <c r="B9" s="141" t="s">
        <v>53</v>
      </c>
      <c r="C9" s="141" t="s">
        <v>54</v>
      </c>
      <c r="D9" s="141" t="s">
        <v>30</v>
      </c>
      <c r="E9" s="141" t="s">
        <v>60</v>
      </c>
      <c r="F9" s="141" t="s">
        <v>61</v>
      </c>
    </row>
    <row r="10" spans="1:26" x14ac:dyDescent="0.25">
      <c r="A10" s="148" t="s">
        <v>64</v>
      </c>
      <c r="B10" s="149"/>
      <c r="C10" s="145"/>
      <c r="D10" s="145"/>
      <c r="E10" s="146"/>
      <c r="F10" s="146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</row>
    <row r="11" spans="1:26" x14ac:dyDescent="0.25">
      <c r="A11" s="150" t="s">
        <v>65</v>
      </c>
      <c r="B11" s="151">
        <f>'SO 12647'!L15</f>
        <v>0</v>
      </c>
      <c r="C11" s="151">
        <f>'SO 12647'!M15</f>
        <v>0</v>
      </c>
      <c r="D11" s="151">
        <f>'SO 12647'!I15</f>
        <v>0</v>
      </c>
      <c r="E11" s="152">
        <f>'SO 12647'!P15</f>
        <v>0.56999999999999995</v>
      </c>
      <c r="F11" s="152">
        <f>'SO 12647'!S15</f>
        <v>0.72</v>
      </c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</row>
    <row r="12" spans="1:26" x14ac:dyDescent="0.25">
      <c r="A12" s="150" t="s">
        <v>66</v>
      </c>
      <c r="B12" s="151">
        <f>'SO 12647'!L20</f>
        <v>0</v>
      </c>
      <c r="C12" s="151">
        <f>'SO 12647'!M20</f>
        <v>0</v>
      </c>
      <c r="D12" s="151">
        <f>'SO 12647'!I20</f>
        <v>0</v>
      </c>
      <c r="E12" s="152">
        <f>'SO 12647'!P20</f>
        <v>0</v>
      </c>
      <c r="F12" s="152">
        <f>'SO 12647'!S20</f>
        <v>0.09</v>
      </c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</row>
    <row r="13" spans="1:26" x14ac:dyDescent="0.25">
      <c r="A13" s="150" t="s">
        <v>67</v>
      </c>
      <c r="B13" s="151">
        <f>'SO 12647'!L26</f>
        <v>0</v>
      </c>
      <c r="C13" s="151">
        <f>'SO 12647'!M26</f>
        <v>0</v>
      </c>
      <c r="D13" s="151">
        <f>'SO 12647'!I26</f>
        <v>0</v>
      </c>
      <c r="E13" s="152">
        <f>'SO 12647'!P26</f>
        <v>0</v>
      </c>
      <c r="F13" s="152">
        <f>'SO 12647'!S26</f>
        <v>0</v>
      </c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</row>
    <row r="14" spans="1:26" x14ac:dyDescent="0.25">
      <c r="A14" s="150" t="s">
        <v>68</v>
      </c>
      <c r="B14" s="151">
        <f>'SO 12647'!L32</f>
        <v>0</v>
      </c>
      <c r="C14" s="151">
        <f>'SO 12647'!M32</f>
        <v>0</v>
      </c>
      <c r="D14" s="151">
        <f>'SO 12647'!I32</f>
        <v>0</v>
      </c>
      <c r="E14" s="152">
        <f>'SO 12647'!P32</f>
        <v>0.01</v>
      </c>
      <c r="F14" s="152">
        <f>'SO 12647'!S32</f>
        <v>2.88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</row>
    <row r="15" spans="1:26" x14ac:dyDescent="0.25">
      <c r="A15" s="2" t="s">
        <v>64</v>
      </c>
      <c r="B15" s="153">
        <f>'SO 12647'!L34</f>
        <v>0</v>
      </c>
      <c r="C15" s="153">
        <f>'SO 12647'!M34</f>
        <v>0</v>
      </c>
      <c r="D15" s="153">
        <f>'SO 12647'!I34</f>
        <v>0</v>
      </c>
      <c r="E15" s="154">
        <f>'SO 12647'!P34</f>
        <v>0.57999999999999996</v>
      </c>
      <c r="F15" s="154">
        <f>'SO 12647'!S34</f>
        <v>3.69</v>
      </c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</row>
    <row r="16" spans="1:26" x14ac:dyDescent="0.25">
      <c r="A16" s="1"/>
      <c r="B16" s="143"/>
      <c r="C16" s="143"/>
      <c r="D16" s="143"/>
      <c r="E16" s="142"/>
      <c r="F16" s="142"/>
    </row>
    <row r="17" spans="1:26" x14ac:dyDescent="0.25">
      <c r="A17" s="2" t="s">
        <v>69</v>
      </c>
      <c r="B17" s="153"/>
      <c r="C17" s="151"/>
      <c r="D17" s="151"/>
      <c r="E17" s="152"/>
      <c r="F17" s="152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</row>
    <row r="18" spans="1:26" x14ac:dyDescent="0.25">
      <c r="A18" s="150" t="s">
        <v>70</v>
      </c>
      <c r="B18" s="151">
        <f>'SO 12647'!L39</f>
        <v>0</v>
      </c>
      <c r="C18" s="151">
        <f>'SO 12647'!M39</f>
        <v>0</v>
      </c>
      <c r="D18" s="151">
        <f>'SO 12647'!I39</f>
        <v>0</v>
      </c>
      <c r="E18" s="152">
        <f>'SO 12647'!P39</f>
        <v>0</v>
      </c>
      <c r="F18" s="152">
        <f>'SO 12647'!S39</f>
        <v>0</v>
      </c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</row>
    <row r="19" spans="1:26" x14ac:dyDescent="0.25">
      <c r="A19" s="2" t="s">
        <v>69</v>
      </c>
      <c r="B19" s="153">
        <f>'SO 12647'!L41</f>
        <v>0</v>
      </c>
      <c r="C19" s="153">
        <f>'SO 12647'!M41</f>
        <v>0</v>
      </c>
      <c r="D19" s="153">
        <f>'SO 12647'!I41</f>
        <v>0</v>
      </c>
      <c r="E19" s="154">
        <f>'SO 12647'!S41</f>
        <v>0</v>
      </c>
      <c r="F19" s="154">
        <f>'SO 12647'!V41</f>
        <v>0</v>
      </c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</row>
    <row r="20" spans="1:26" x14ac:dyDescent="0.25">
      <c r="A20" s="1"/>
      <c r="B20" s="143"/>
      <c r="C20" s="143"/>
      <c r="D20" s="143"/>
      <c r="E20" s="142"/>
      <c r="F20" s="142"/>
    </row>
    <row r="21" spans="1:26" x14ac:dyDescent="0.25">
      <c r="A21" s="2" t="s">
        <v>71</v>
      </c>
      <c r="B21" s="153">
        <f>'SO 12647'!L42</f>
        <v>0</v>
      </c>
      <c r="C21" s="153">
        <f>'SO 12647'!M42</f>
        <v>0</v>
      </c>
      <c r="D21" s="153">
        <f>'SO 12647'!I42</f>
        <v>0</v>
      </c>
      <c r="E21" s="154">
        <f>'SO 12647'!S42</f>
        <v>3.69</v>
      </c>
      <c r="F21" s="154">
        <f>'SO 12647'!V42</f>
        <v>0</v>
      </c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</row>
    <row r="22" spans="1:26" x14ac:dyDescent="0.25">
      <c r="A22" s="1"/>
      <c r="B22" s="143"/>
      <c r="C22" s="143"/>
      <c r="D22" s="143"/>
      <c r="E22" s="142"/>
      <c r="F22" s="142"/>
    </row>
    <row r="23" spans="1:26" x14ac:dyDescent="0.25">
      <c r="A23" s="1"/>
      <c r="B23" s="143"/>
      <c r="C23" s="143"/>
      <c r="D23" s="143"/>
      <c r="E23" s="142"/>
      <c r="F23" s="142"/>
    </row>
    <row r="24" spans="1:26" x14ac:dyDescent="0.25">
      <c r="A24" s="1"/>
      <c r="B24" s="143"/>
      <c r="C24" s="143"/>
      <c r="D24" s="143"/>
      <c r="E24" s="142"/>
      <c r="F24" s="142"/>
    </row>
    <row r="25" spans="1:26" x14ac:dyDescent="0.25">
      <c r="A25" s="1"/>
      <c r="B25" s="143"/>
      <c r="C25" s="143"/>
      <c r="D25" s="143"/>
      <c r="E25" s="142"/>
      <c r="F25" s="142"/>
    </row>
    <row r="26" spans="1:26" x14ac:dyDescent="0.25">
      <c r="A26" s="1"/>
      <c r="B26" s="143"/>
      <c r="C26" s="143"/>
      <c r="D26" s="143"/>
      <c r="E26" s="142"/>
      <c r="F26" s="142"/>
    </row>
    <row r="27" spans="1:26" x14ac:dyDescent="0.25">
      <c r="A27" s="1"/>
      <c r="B27" s="143"/>
      <c r="C27" s="143"/>
      <c r="D27" s="143"/>
      <c r="E27" s="142"/>
      <c r="F27" s="142"/>
    </row>
    <row r="28" spans="1:26" x14ac:dyDescent="0.25">
      <c r="A28" s="1"/>
      <c r="B28" s="143"/>
      <c r="C28" s="143"/>
      <c r="D28" s="143"/>
      <c r="E28" s="142"/>
      <c r="F28" s="142"/>
    </row>
    <row r="29" spans="1:26" x14ac:dyDescent="0.25">
      <c r="A29" s="1"/>
      <c r="B29" s="143"/>
      <c r="C29" s="143"/>
      <c r="D29" s="143"/>
      <c r="E29" s="142"/>
      <c r="F29" s="142"/>
    </row>
    <row r="30" spans="1:26" x14ac:dyDescent="0.25">
      <c r="A30" s="1"/>
      <c r="B30" s="143"/>
      <c r="C30" s="143"/>
      <c r="D30" s="143"/>
      <c r="E30" s="142"/>
      <c r="F30" s="142"/>
    </row>
    <row r="31" spans="1:26" x14ac:dyDescent="0.25">
      <c r="A31" s="1"/>
      <c r="B31" s="143"/>
      <c r="C31" s="143"/>
      <c r="D31" s="143"/>
      <c r="E31" s="142"/>
      <c r="F31" s="142"/>
    </row>
    <row r="32" spans="1:26" x14ac:dyDescent="0.25">
      <c r="A32" s="1"/>
      <c r="B32" s="143"/>
      <c r="C32" s="143"/>
      <c r="D32" s="143"/>
      <c r="E32" s="142"/>
      <c r="F32" s="142"/>
    </row>
    <row r="33" spans="1:6" x14ac:dyDescent="0.25">
      <c r="A33" s="1"/>
      <c r="B33" s="143"/>
      <c r="C33" s="143"/>
      <c r="D33" s="143"/>
      <c r="E33" s="142"/>
      <c r="F33" s="142"/>
    </row>
    <row r="34" spans="1:6" x14ac:dyDescent="0.25">
      <c r="A34" s="1"/>
      <c r="B34" s="143"/>
      <c r="C34" s="143"/>
      <c r="D34" s="143"/>
      <c r="E34" s="142"/>
      <c r="F34" s="142"/>
    </row>
    <row r="35" spans="1:6" x14ac:dyDescent="0.25">
      <c r="A35" s="1"/>
      <c r="B35" s="143"/>
      <c r="C35" s="143"/>
      <c r="D35" s="143"/>
      <c r="E35" s="142"/>
      <c r="F35" s="142"/>
    </row>
    <row r="36" spans="1:6" x14ac:dyDescent="0.25">
      <c r="A36" s="1"/>
      <c r="B36" s="143"/>
      <c r="C36" s="143"/>
      <c r="D36" s="143"/>
      <c r="E36" s="142"/>
      <c r="F36" s="142"/>
    </row>
    <row r="37" spans="1:6" x14ac:dyDescent="0.25">
      <c r="A37" s="1"/>
      <c r="B37" s="143"/>
      <c r="C37" s="143"/>
      <c r="D37" s="143"/>
      <c r="E37" s="142"/>
      <c r="F37" s="142"/>
    </row>
    <row r="38" spans="1:6" x14ac:dyDescent="0.25">
      <c r="A38" s="1"/>
      <c r="B38" s="143"/>
      <c r="C38" s="143"/>
      <c r="D38" s="143"/>
      <c r="E38" s="142"/>
      <c r="F38" s="142"/>
    </row>
    <row r="39" spans="1:6" x14ac:dyDescent="0.25">
      <c r="A39" s="1"/>
      <c r="B39" s="143"/>
      <c r="C39" s="143"/>
      <c r="D39" s="143"/>
      <c r="E39" s="142"/>
      <c r="F39" s="142"/>
    </row>
    <row r="40" spans="1:6" x14ac:dyDescent="0.25">
      <c r="A40" s="1"/>
      <c r="B40" s="143"/>
      <c r="C40" s="143"/>
      <c r="D40" s="143"/>
      <c r="E40" s="142"/>
      <c r="F40" s="142"/>
    </row>
    <row r="41" spans="1:6" x14ac:dyDescent="0.25">
      <c r="A41" s="1"/>
      <c r="B41" s="143"/>
      <c r="C41" s="143"/>
      <c r="D41" s="143"/>
      <c r="E41" s="142"/>
      <c r="F41" s="142"/>
    </row>
    <row r="42" spans="1:6" x14ac:dyDescent="0.25">
      <c r="A42" s="1"/>
      <c r="B42" s="143"/>
      <c r="C42" s="143"/>
      <c r="D42" s="143"/>
      <c r="E42" s="142"/>
      <c r="F42" s="142"/>
    </row>
    <row r="43" spans="1:6" x14ac:dyDescent="0.25">
      <c r="A43" s="1"/>
      <c r="B43" s="143"/>
      <c r="C43" s="143"/>
      <c r="D43" s="143"/>
      <c r="E43" s="142"/>
      <c r="F43" s="142"/>
    </row>
    <row r="44" spans="1:6" x14ac:dyDescent="0.25">
      <c r="A44" s="1"/>
      <c r="B44" s="143"/>
      <c r="C44" s="143"/>
      <c r="D44" s="143"/>
      <c r="E44" s="142"/>
      <c r="F44" s="142"/>
    </row>
    <row r="45" spans="1:6" x14ac:dyDescent="0.25">
      <c r="A45" s="1"/>
      <c r="B45" s="143"/>
      <c r="C45" s="143"/>
      <c r="D45" s="143"/>
      <c r="E45" s="142"/>
      <c r="F45" s="142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workbookViewId="0">
      <pane ySplit="8" topLeftCell="A18" activePane="bottomLeft" state="frozen"/>
      <selection pane="bottomLeft" activeCell="G11" sqref="G11:G39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9"/>
      <c r="B1" s="210" t="s">
        <v>21</v>
      </c>
      <c r="C1" s="211"/>
      <c r="D1" s="211"/>
      <c r="E1" s="211"/>
      <c r="F1" s="211"/>
      <c r="G1" s="211"/>
      <c r="H1" s="212"/>
      <c r="I1" s="160" t="s">
        <v>18</v>
      </c>
      <c r="J1" s="159"/>
      <c r="K1" s="3"/>
      <c r="L1" s="3"/>
      <c r="M1" s="3"/>
      <c r="N1" s="3"/>
      <c r="O1" s="3"/>
      <c r="P1" s="3"/>
      <c r="S1" s="3"/>
      <c r="V1" s="155"/>
      <c r="W1">
        <v>30.126000000000001</v>
      </c>
    </row>
    <row r="2" spans="1:26" ht="20.100000000000001" customHeight="1" x14ac:dyDescent="0.25">
      <c r="A2" s="159"/>
      <c r="B2" s="210" t="s">
        <v>22</v>
      </c>
      <c r="C2" s="211"/>
      <c r="D2" s="211"/>
      <c r="E2" s="211"/>
      <c r="F2" s="211"/>
      <c r="G2" s="211"/>
      <c r="H2" s="212"/>
      <c r="I2" s="160" t="s">
        <v>16</v>
      </c>
      <c r="J2" s="159"/>
      <c r="K2" s="3"/>
      <c r="L2" s="3"/>
      <c r="M2" s="3"/>
      <c r="N2" s="3"/>
      <c r="O2" s="3"/>
      <c r="P2" s="3"/>
      <c r="S2" s="3"/>
      <c r="V2" s="155"/>
    </row>
    <row r="3" spans="1:26" ht="20.100000000000001" customHeight="1" x14ac:dyDescent="0.25">
      <c r="A3" s="159"/>
      <c r="B3" s="210" t="s">
        <v>23</v>
      </c>
      <c r="C3" s="211"/>
      <c r="D3" s="211"/>
      <c r="E3" s="211"/>
      <c r="F3" s="211"/>
      <c r="G3" s="211"/>
      <c r="H3" s="212"/>
      <c r="I3" s="160" t="s">
        <v>62</v>
      </c>
      <c r="J3" s="159"/>
      <c r="K3" s="3"/>
      <c r="L3" s="3"/>
      <c r="M3" s="3"/>
      <c r="N3" s="3"/>
      <c r="O3" s="3"/>
      <c r="P3" s="3"/>
      <c r="S3" s="3"/>
      <c r="V3" s="155"/>
    </row>
    <row r="4" spans="1:26" x14ac:dyDescent="0.25">
      <c r="A4" s="3"/>
      <c r="B4" s="5" t="s">
        <v>83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5"/>
    </row>
    <row r="5" spans="1:26" x14ac:dyDescent="0.25">
      <c r="A5" s="3"/>
      <c r="B5" s="5" t="s">
        <v>15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5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5"/>
    </row>
    <row r="7" spans="1:26" x14ac:dyDescent="0.25">
      <c r="A7" s="12"/>
      <c r="B7" s="13" t="s">
        <v>63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3"/>
    </row>
    <row r="8" spans="1:26" ht="15.75" x14ac:dyDescent="0.25">
      <c r="A8" s="162" t="s">
        <v>72</v>
      </c>
      <c r="B8" s="162" t="s">
        <v>73</v>
      </c>
      <c r="C8" s="162" t="s">
        <v>74</v>
      </c>
      <c r="D8" s="162" t="s">
        <v>75</v>
      </c>
      <c r="E8" s="162" t="s">
        <v>76</v>
      </c>
      <c r="F8" s="162" t="s">
        <v>77</v>
      </c>
      <c r="G8" s="162" t="s">
        <v>78</v>
      </c>
      <c r="H8" s="162" t="s">
        <v>54</v>
      </c>
      <c r="I8" s="162" t="s">
        <v>79</v>
      </c>
      <c r="J8" s="162"/>
      <c r="K8" s="162"/>
      <c r="L8" s="162"/>
      <c r="M8" s="162"/>
      <c r="N8" s="162"/>
      <c r="O8" s="162"/>
      <c r="P8" s="162" t="s">
        <v>80</v>
      </c>
      <c r="Q8" s="156"/>
      <c r="R8" s="156"/>
      <c r="S8" s="162" t="s">
        <v>81</v>
      </c>
      <c r="T8" s="158"/>
      <c r="U8" s="158"/>
      <c r="V8" s="164" t="s">
        <v>82</v>
      </c>
      <c r="W8" s="157"/>
      <c r="X8" s="157"/>
      <c r="Y8" s="157"/>
      <c r="Z8" s="157"/>
    </row>
    <row r="9" spans="1:26" x14ac:dyDescent="0.25">
      <c r="A9" s="144"/>
      <c r="B9" s="144"/>
      <c r="C9" s="165"/>
      <c r="D9" s="148" t="s">
        <v>64</v>
      </c>
      <c r="E9" s="144"/>
      <c r="F9" s="166"/>
      <c r="G9" s="145"/>
      <c r="H9" s="145"/>
      <c r="I9" s="145"/>
      <c r="J9" s="144"/>
      <c r="K9" s="144"/>
      <c r="L9" s="144"/>
      <c r="M9" s="144"/>
      <c r="N9" s="144"/>
      <c r="O9" s="144"/>
      <c r="P9" s="144"/>
      <c r="Q9" s="147"/>
      <c r="R9" s="147"/>
      <c r="S9" s="144"/>
      <c r="T9" s="147"/>
      <c r="U9" s="147"/>
      <c r="V9" s="167"/>
      <c r="W9" s="147"/>
      <c r="X9" s="147"/>
      <c r="Y9" s="147"/>
      <c r="Z9" s="147"/>
    </row>
    <row r="10" spans="1:26" x14ac:dyDescent="0.25">
      <c r="A10" s="150"/>
      <c r="B10" s="150"/>
      <c r="C10" s="150"/>
      <c r="D10" s="150" t="s">
        <v>65</v>
      </c>
      <c r="E10" s="150"/>
      <c r="F10" s="168"/>
      <c r="G10" s="151"/>
      <c r="H10" s="151"/>
      <c r="I10" s="151"/>
      <c r="J10" s="150"/>
      <c r="K10" s="150"/>
      <c r="L10" s="150"/>
      <c r="M10" s="150"/>
      <c r="N10" s="150"/>
      <c r="O10" s="150"/>
      <c r="P10" s="150"/>
      <c r="Q10" s="147"/>
      <c r="R10" s="147"/>
      <c r="S10" s="150"/>
      <c r="T10" s="147"/>
      <c r="U10" s="147"/>
      <c r="V10" s="147"/>
      <c r="W10" s="147"/>
      <c r="X10" s="147"/>
      <c r="Y10" s="147"/>
      <c r="Z10" s="147"/>
    </row>
    <row r="11" spans="1:26" ht="24.95" customHeight="1" x14ac:dyDescent="0.25">
      <c r="A11" s="172"/>
      <c r="B11" s="169" t="s">
        <v>84</v>
      </c>
      <c r="C11" s="173" t="s">
        <v>85</v>
      </c>
      <c r="D11" s="169" t="s">
        <v>86</v>
      </c>
      <c r="E11" s="169" t="s">
        <v>87</v>
      </c>
      <c r="F11" s="170">
        <v>237.5</v>
      </c>
      <c r="G11" s="171"/>
      <c r="H11" s="171"/>
      <c r="I11" s="171">
        <f>ROUND(F11*(G11+H11),2)</f>
        <v>0</v>
      </c>
      <c r="J11" s="169">
        <f>ROUND(F11*(N11),2)</f>
        <v>346.75</v>
      </c>
      <c r="K11" s="1">
        <f>ROUND(F11*(O11),2)</f>
        <v>0</v>
      </c>
      <c r="L11" s="1">
        <f>ROUND(F11*(G11),2)</f>
        <v>0</v>
      </c>
      <c r="M11" s="1"/>
      <c r="N11" s="1">
        <v>1.46</v>
      </c>
      <c r="O11" s="1"/>
      <c r="P11" s="161"/>
      <c r="Q11" s="174"/>
      <c r="R11" s="174"/>
      <c r="S11" s="150"/>
      <c r="V11" s="175"/>
      <c r="Z11">
        <v>0</v>
      </c>
    </row>
    <row r="12" spans="1:26" ht="24.95" customHeight="1" x14ac:dyDescent="0.25">
      <c r="A12" s="172"/>
      <c r="B12" s="169" t="s">
        <v>84</v>
      </c>
      <c r="C12" s="173" t="s">
        <v>88</v>
      </c>
      <c r="D12" s="169" t="s">
        <v>89</v>
      </c>
      <c r="E12" s="169" t="s">
        <v>90</v>
      </c>
      <c r="F12" s="170">
        <v>1.254</v>
      </c>
      <c r="G12" s="171"/>
      <c r="H12" s="171"/>
      <c r="I12" s="171">
        <f>ROUND(F12*(G12+H12),2)</f>
        <v>0</v>
      </c>
      <c r="J12" s="169">
        <f>ROUND(F12*(N12),2)</f>
        <v>35.89</v>
      </c>
      <c r="K12" s="1">
        <f>ROUND(F12*(O12),2)</f>
        <v>0</v>
      </c>
      <c r="L12" s="1">
        <f>ROUND(F12*(G12),2)</f>
        <v>0</v>
      </c>
      <c r="M12" s="1"/>
      <c r="N12" s="1">
        <v>28.62</v>
      </c>
      <c r="O12" s="1"/>
      <c r="P12" s="168">
        <v>2.3550000000000001E-2</v>
      </c>
      <c r="Q12" s="174"/>
      <c r="R12" s="174">
        <v>2.3550000000000001E-2</v>
      </c>
      <c r="S12" s="150">
        <f>ROUND(F12*(R12),3)</f>
        <v>0.03</v>
      </c>
      <c r="V12" s="175"/>
      <c r="Z12">
        <v>0</v>
      </c>
    </row>
    <row r="13" spans="1:26" ht="24.95" customHeight="1" x14ac:dyDescent="0.25">
      <c r="A13" s="172"/>
      <c r="B13" s="169" t="s">
        <v>84</v>
      </c>
      <c r="C13" s="173" t="s">
        <v>91</v>
      </c>
      <c r="D13" s="169" t="s">
        <v>92</v>
      </c>
      <c r="E13" s="169" t="s">
        <v>93</v>
      </c>
      <c r="F13" s="170">
        <v>0.71923170000000014</v>
      </c>
      <c r="G13" s="171"/>
      <c r="H13" s="171"/>
      <c r="I13" s="171">
        <f>ROUND(F13*(G13+H13),2)</f>
        <v>0</v>
      </c>
      <c r="J13" s="169">
        <f>ROUND(F13*(N13),2)</f>
        <v>32.06</v>
      </c>
      <c r="K13" s="1">
        <f>ROUND(F13*(O13),2)</f>
        <v>0</v>
      </c>
      <c r="L13" s="1">
        <f>ROUND(F13*(G13),2)</f>
        <v>0</v>
      </c>
      <c r="M13" s="1"/>
      <c r="N13" s="1">
        <v>44.57</v>
      </c>
      <c r="O13" s="1"/>
      <c r="P13" s="161"/>
      <c r="Q13" s="174"/>
      <c r="R13" s="174"/>
      <c r="S13" s="150"/>
      <c r="V13" s="175"/>
      <c r="Z13">
        <v>0</v>
      </c>
    </row>
    <row r="14" spans="1:26" ht="24.95" customHeight="1" x14ac:dyDescent="0.25">
      <c r="A14" s="172"/>
      <c r="B14" s="169" t="s">
        <v>94</v>
      </c>
      <c r="C14" s="173" t="s">
        <v>95</v>
      </c>
      <c r="D14" s="169" t="s">
        <v>96</v>
      </c>
      <c r="E14" s="169" t="s">
        <v>90</v>
      </c>
      <c r="F14" s="170">
        <v>1.254</v>
      </c>
      <c r="G14" s="171"/>
      <c r="H14" s="171"/>
      <c r="I14" s="171">
        <f>ROUND(F14*(G14+H14),2)</f>
        <v>0</v>
      </c>
      <c r="J14" s="169">
        <f>ROUND(F14*(N14),2)</f>
        <v>345.56</v>
      </c>
      <c r="K14" s="1">
        <f>ROUND(F14*(O14),2)</f>
        <v>0</v>
      </c>
      <c r="L14" s="1"/>
      <c r="M14" s="1">
        <f>ROUND(F14*(G14),2)</f>
        <v>0</v>
      </c>
      <c r="N14" s="1">
        <v>275.57</v>
      </c>
      <c r="O14" s="1"/>
      <c r="P14" s="168">
        <v>0.55000000000000004</v>
      </c>
      <c r="Q14" s="174"/>
      <c r="R14" s="174">
        <v>0.55000000000000004</v>
      </c>
      <c r="S14" s="150">
        <f>ROUND(F14*(R14),3)</f>
        <v>0.69</v>
      </c>
      <c r="V14" s="175"/>
      <c r="Z14">
        <v>0</v>
      </c>
    </row>
    <row r="15" spans="1:26" x14ac:dyDescent="0.25">
      <c r="A15" s="150"/>
      <c r="B15" s="150"/>
      <c r="C15" s="150"/>
      <c r="D15" s="150" t="s">
        <v>65</v>
      </c>
      <c r="E15" s="150"/>
      <c r="F15" s="168"/>
      <c r="G15" s="153"/>
      <c r="H15" s="153">
        <f>ROUND((SUM(M10:M14))/1,2)</f>
        <v>0</v>
      </c>
      <c r="I15" s="153">
        <f>ROUND((SUM(I10:I14))/1,2)</f>
        <v>0</v>
      </c>
      <c r="J15" s="150"/>
      <c r="K15" s="150"/>
      <c r="L15" s="150">
        <f>ROUND((SUM(L10:L14))/1,2)</f>
        <v>0</v>
      </c>
      <c r="M15" s="150">
        <f>ROUND((SUM(M10:M14))/1,2)</f>
        <v>0</v>
      </c>
      <c r="N15" s="150"/>
      <c r="O15" s="150"/>
      <c r="P15" s="176">
        <f>ROUND((SUM(P10:P14))/1,2)</f>
        <v>0.56999999999999995</v>
      </c>
      <c r="Q15" s="147"/>
      <c r="R15" s="147"/>
      <c r="S15" s="176">
        <f>ROUND((SUM(S10:S14))/1,2)</f>
        <v>0.72</v>
      </c>
      <c r="T15" s="147"/>
      <c r="U15" s="147"/>
      <c r="V15" s="147"/>
      <c r="W15" s="147"/>
      <c r="X15" s="147"/>
      <c r="Y15" s="147"/>
      <c r="Z15" s="147"/>
    </row>
    <row r="16" spans="1:26" x14ac:dyDescent="0.25">
      <c r="A16" s="1"/>
      <c r="B16" s="1"/>
      <c r="C16" s="1"/>
      <c r="D16" s="1"/>
      <c r="E16" s="1"/>
      <c r="F16" s="161"/>
      <c r="G16" s="143"/>
      <c r="H16" s="143"/>
      <c r="I16" s="143"/>
      <c r="J16" s="1"/>
      <c r="K16" s="1"/>
      <c r="L16" s="1"/>
      <c r="M16" s="1"/>
      <c r="N16" s="1"/>
      <c r="O16" s="1"/>
      <c r="P16" s="1"/>
      <c r="S16" s="1"/>
    </row>
    <row r="17" spans="1:26" x14ac:dyDescent="0.25">
      <c r="A17" s="150"/>
      <c r="B17" s="150"/>
      <c r="C17" s="150"/>
      <c r="D17" s="150" t="s">
        <v>66</v>
      </c>
      <c r="E17" s="150"/>
      <c r="F17" s="168"/>
      <c r="G17" s="151"/>
      <c r="H17" s="151"/>
      <c r="I17" s="151"/>
      <c r="J17" s="150"/>
      <c r="K17" s="150"/>
      <c r="L17" s="150"/>
      <c r="M17" s="150"/>
      <c r="N17" s="150"/>
      <c r="O17" s="150"/>
      <c r="P17" s="150"/>
      <c r="Q17" s="147"/>
      <c r="R17" s="147"/>
      <c r="S17" s="150"/>
      <c r="T17" s="147"/>
      <c r="U17" s="147"/>
      <c r="V17" s="147"/>
      <c r="W17" s="147"/>
      <c r="X17" s="147"/>
      <c r="Y17" s="147"/>
      <c r="Z17" s="147"/>
    </row>
    <row r="18" spans="1:26" ht="24.95" customHeight="1" x14ac:dyDescent="0.25">
      <c r="A18" s="172"/>
      <c r="B18" s="169" t="s">
        <v>97</v>
      </c>
      <c r="C18" s="173" t="s">
        <v>98</v>
      </c>
      <c r="D18" s="169" t="s">
        <v>99</v>
      </c>
      <c r="E18" s="169" t="s">
        <v>100</v>
      </c>
      <c r="F18" s="170">
        <v>33</v>
      </c>
      <c r="G18" s="171"/>
      <c r="H18" s="171"/>
      <c r="I18" s="171">
        <f>ROUND(F18*(G18+H18),2)</f>
        <v>0</v>
      </c>
      <c r="J18" s="169">
        <f>ROUND(F18*(N18),2)</f>
        <v>270.60000000000002</v>
      </c>
      <c r="K18" s="1">
        <f>ROUND(F18*(O18),2)</f>
        <v>0</v>
      </c>
      <c r="L18" s="1">
        <f>ROUND(F18*(G18),2)</f>
        <v>0</v>
      </c>
      <c r="M18" s="1"/>
      <c r="N18" s="1">
        <v>8.1999999999999993</v>
      </c>
      <c r="O18" s="1"/>
      <c r="P18" s="168">
        <v>2.8300000000000001E-3</v>
      </c>
      <c r="Q18" s="174"/>
      <c r="R18" s="174">
        <v>2.8300000000000001E-3</v>
      </c>
      <c r="S18" s="150">
        <f>ROUND(F18*(R18),3)</f>
        <v>9.2999999999999999E-2</v>
      </c>
      <c r="V18" s="175"/>
      <c r="Z18">
        <v>0</v>
      </c>
    </row>
    <row r="19" spans="1:26" ht="24.95" customHeight="1" x14ac:dyDescent="0.25">
      <c r="A19" s="172"/>
      <c r="B19" s="169" t="s">
        <v>101</v>
      </c>
      <c r="C19" s="173" t="s">
        <v>102</v>
      </c>
      <c r="D19" s="169" t="s">
        <v>103</v>
      </c>
      <c r="E19" s="169" t="s">
        <v>93</v>
      </c>
      <c r="F19" s="170">
        <v>9.3390000000000001E-2</v>
      </c>
      <c r="G19" s="171"/>
      <c r="H19" s="171"/>
      <c r="I19" s="171">
        <f>ROUND(F19*(G19+H19),2)</f>
        <v>0</v>
      </c>
      <c r="J19" s="169">
        <f>ROUND(F19*(N19),2)</f>
        <v>5.1100000000000003</v>
      </c>
      <c r="K19" s="1">
        <f>ROUND(F19*(O19),2)</f>
        <v>0</v>
      </c>
      <c r="L19" s="1">
        <f>ROUND(F19*(G19),2)</f>
        <v>0</v>
      </c>
      <c r="M19" s="1"/>
      <c r="N19" s="1">
        <v>54.72</v>
      </c>
      <c r="O19" s="1"/>
      <c r="P19" s="161"/>
      <c r="Q19" s="174"/>
      <c r="R19" s="174"/>
      <c r="S19" s="150"/>
      <c r="V19" s="175"/>
      <c r="Z19">
        <v>0</v>
      </c>
    </row>
    <row r="20" spans="1:26" x14ac:dyDescent="0.25">
      <c r="A20" s="150"/>
      <c r="B20" s="150"/>
      <c r="C20" s="150"/>
      <c r="D20" s="150" t="s">
        <v>66</v>
      </c>
      <c r="E20" s="150"/>
      <c r="F20" s="168"/>
      <c r="G20" s="153"/>
      <c r="H20" s="153">
        <f>ROUND((SUM(M17:M19))/1,2)</f>
        <v>0</v>
      </c>
      <c r="I20" s="153">
        <f>ROUND((SUM(I17:I19))/1,2)</f>
        <v>0</v>
      </c>
      <c r="J20" s="150"/>
      <c r="K20" s="150"/>
      <c r="L20" s="150">
        <f>ROUND((SUM(L17:L19))/1,2)</f>
        <v>0</v>
      </c>
      <c r="M20" s="150">
        <f>ROUND((SUM(M17:M19))/1,2)</f>
        <v>0</v>
      </c>
      <c r="N20" s="150"/>
      <c r="O20" s="150"/>
      <c r="P20" s="176">
        <f>ROUND((SUM(P17:P19))/1,2)</f>
        <v>0</v>
      </c>
      <c r="Q20" s="147"/>
      <c r="R20" s="147"/>
      <c r="S20" s="176">
        <f>ROUND((SUM(S17:S19))/1,2)</f>
        <v>0.09</v>
      </c>
      <c r="T20" s="147"/>
      <c r="U20" s="147"/>
      <c r="V20" s="147"/>
      <c r="W20" s="147"/>
      <c r="X20" s="147"/>
      <c r="Y20" s="147"/>
      <c r="Z20" s="147"/>
    </row>
    <row r="21" spans="1:26" x14ac:dyDescent="0.25">
      <c r="A21" s="1"/>
      <c r="B21" s="1"/>
      <c r="C21" s="1"/>
      <c r="D21" s="1"/>
      <c r="E21" s="1"/>
      <c r="F21" s="161"/>
      <c r="G21" s="143"/>
      <c r="H21" s="143"/>
      <c r="I21" s="143"/>
      <c r="J21" s="1"/>
      <c r="K21" s="1"/>
      <c r="L21" s="1"/>
      <c r="M21" s="1"/>
      <c r="N21" s="1"/>
      <c r="O21" s="1"/>
      <c r="P21" s="1"/>
      <c r="S21" s="1"/>
    </row>
    <row r="22" spans="1:26" x14ac:dyDescent="0.25">
      <c r="A22" s="150"/>
      <c r="B22" s="150"/>
      <c r="C22" s="150"/>
      <c r="D22" s="150" t="s">
        <v>67</v>
      </c>
      <c r="E22" s="150"/>
      <c r="F22" s="168"/>
      <c r="G22" s="151"/>
      <c r="H22" s="151"/>
      <c r="I22" s="151"/>
      <c r="J22" s="150"/>
      <c r="K22" s="150"/>
      <c r="L22" s="150"/>
      <c r="M22" s="150"/>
      <c r="N22" s="150"/>
      <c r="O22" s="150"/>
      <c r="P22" s="150"/>
      <c r="Q22" s="147"/>
      <c r="R22" s="147"/>
      <c r="S22" s="150"/>
      <c r="T22" s="147"/>
      <c r="U22" s="147"/>
      <c r="V22" s="147"/>
      <c r="W22" s="147"/>
      <c r="X22" s="147"/>
      <c r="Y22" s="147"/>
      <c r="Z22" s="147"/>
    </row>
    <row r="23" spans="1:26" ht="24.95" customHeight="1" x14ac:dyDescent="0.25">
      <c r="A23" s="172"/>
      <c r="B23" s="169" t="s">
        <v>104</v>
      </c>
      <c r="C23" s="173" t="s">
        <v>105</v>
      </c>
      <c r="D23" s="169" t="s">
        <v>106</v>
      </c>
      <c r="E23" s="177">
        <v>1</v>
      </c>
      <c r="F23" s="170">
        <v>0.06</v>
      </c>
      <c r="G23" s="171"/>
      <c r="H23" s="171"/>
      <c r="I23" s="171">
        <f>ROUND(F23*(G23+H23),2)</f>
        <v>0</v>
      </c>
      <c r="J23" s="169">
        <f>ROUND(F23*(N23),2)</f>
        <v>30.69</v>
      </c>
      <c r="K23" s="1">
        <f>ROUND(F23*(O23),2)</f>
        <v>0</v>
      </c>
      <c r="L23" s="1">
        <f>ROUND(F23*(G23),2)</f>
        <v>0</v>
      </c>
      <c r="M23" s="1"/>
      <c r="N23" s="1">
        <v>511.44</v>
      </c>
      <c r="O23" s="1"/>
      <c r="P23" s="161"/>
      <c r="Q23" s="174"/>
      <c r="R23" s="174"/>
      <c r="S23" s="150"/>
      <c r="V23" s="175"/>
      <c r="Z23">
        <v>0</v>
      </c>
    </row>
    <row r="24" spans="1:26" ht="24.95" customHeight="1" x14ac:dyDescent="0.25">
      <c r="A24" s="172"/>
      <c r="B24" s="169" t="s">
        <v>107</v>
      </c>
      <c r="C24" s="173" t="s">
        <v>108</v>
      </c>
      <c r="D24" s="169" t="s">
        <v>109</v>
      </c>
      <c r="E24" s="169" t="s">
        <v>87</v>
      </c>
      <c r="F24" s="170">
        <v>457</v>
      </c>
      <c r="G24" s="171"/>
      <c r="H24" s="171"/>
      <c r="I24" s="171">
        <f>ROUND(F24*(G24+H24),2)</f>
        <v>0</v>
      </c>
      <c r="J24" s="169">
        <f>ROUND(F24*(N24),2)</f>
        <v>493.56</v>
      </c>
      <c r="K24" s="1">
        <f>ROUND(F24*(O24),2)</f>
        <v>0</v>
      </c>
      <c r="L24" s="1">
        <f>ROUND(F24*(G24),2)</f>
        <v>0</v>
      </c>
      <c r="M24" s="1"/>
      <c r="N24" s="1">
        <v>1.08</v>
      </c>
      <c r="O24" s="1"/>
      <c r="P24" s="161"/>
      <c r="Q24" s="174"/>
      <c r="R24" s="174"/>
      <c r="S24" s="150"/>
      <c r="V24" s="175"/>
      <c r="Z24">
        <v>0</v>
      </c>
    </row>
    <row r="25" spans="1:26" ht="24.95" customHeight="1" x14ac:dyDescent="0.25">
      <c r="A25" s="172"/>
      <c r="B25" s="169" t="s">
        <v>107</v>
      </c>
      <c r="C25" s="173" t="s">
        <v>110</v>
      </c>
      <c r="D25" s="169" t="s">
        <v>111</v>
      </c>
      <c r="E25" s="169" t="s">
        <v>100</v>
      </c>
      <c r="F25" s="170">
        <v>33</v>
      </c>
      <c r="G25" s="171"/>
      <c r="H25" s="171"/>
      <c r="I25" s="171">
        <f>ROUND(F25*(G25+H25),2)</f>
        <v>0</v>
      </c>
      <c r="J25" s="169">
        <f>ROUND(F25*(N25),2)</f>
        <v>16.5</v>
      </c>
      <c r="K25" s="1">
        <f>ROUND(F25*(O25),2)</f>
        <v>0</v>
      </c>
      <c r="L25" s="1">
        <f>ROUND(F25*(G25),2)</f>
        <v>0</v>
      </c>
      <c r="M25" s="1"/>
      <c r="N25" s="1">
        <v>0.5</v>
      </c>
      <c r="O25" s="1"/>
      <c r="P25" s="161"/>
      <c r="Q25" s="174"/>
      <c r="R25" s="174"/>
      <c r="S25" s="150"/>
      <c r="V25" s="175"/>
      <c r="Z25">
        <v>0</v>
      </c>
    </row>
    <row r="26" spans="1:26" x14ac:dyDescent="0.25">
      <c r="A26" s="150"/>
      <c r="B26" s="150"/>
      <c r="C26" s="150"/>
      <c r="D26" s="150" t="s">
        <v>67</v>
      </c>
      <c r="E26" s="150"/>
      <c r="F26" s="168"/>
      <c r="G26" s="153"/>
      <c r="H26" s="153">
        <f>ROUND((SUM(M22:M25))/1,2)</f>
        <v>0</v>
      </c>
      <c r="I26" s="153">
        <f>ROUND((SUM(I22:I25))/1,2)</f>
        <v>0</v>
      </c>
      <c r="J26" s="150"/>
      <c r="K26" s="150"/>
      <c r="L26" s="150">
        <f>ROUND((SUM(L22:L25))/1,2)</f>
        <v>0</v>
      </c>
      <c r="M26" s="150">
        <f>ROUND((SUM(M22:M25))/1,2)</f>
        <v>0</v>
      </c>
      <c r="N26" s="150"/>
      <c r="O26" s="150"/>
      <c r="P26" s="176">
        <f>ROUND((SUM(P22:P25))/1,2)</f>
        <v>0</v>
      </c>
      <c r="Q26" s="147"/>
      <c r="R26" s="147"/>
      <c r="S26" s="176">
        <f>ROUND((SUM(S22:S25))/1,2)</f>
        <v>0</v>
      </c>
      <c r="T26" s="147"/>
      <c r="U26" s="147"/>
      <c r="V26" s="147"/>
      <c r="W26" s="147"/>
      <c r="X26" s="147"/>
      <c r="Y26" s="147"/>
      <c r="Z26" s="147"/>
    </row>
    <row r="27" spans="1:26" x14ac:dyDescent="0.25">
      <c r="A27" s="1"/>
      <c r="B27" s="1"/>
      <c r="C27" s="1"/>
      <c r="D27" s="1"/>
      <c r="E27" s="1"/>
      <c r="F27" s="161"/>
      <c r="G27" s="143"/>
      <c r="H27" s="143"/>
      <c r="I27" s="143"/>
      <c r="J27" s="1"/>
      <c r="K27" s="1"/>
      <c r="L27" s="1"/>
      <c r="M27" s="1"/>
      <c r="N27" s="1"/>
      <c r="O27" s="1"/>
      <c r="P27" s="1"/>
      <c r="S27" s="1"/>
    </row>
    <row r="28" spans="1:26" x14ac:dyDescent="0.25">
      <c r="A28" s="150"/>
      <c r="B28" s="150"/>
      <c r="C28" s="150"/>
      <c r="D28" s="150" t="s">
        <v>68</v>
      </c>
      <c r="E28" s="150"/>
      <c r="F28" s="168"/>
      <c r="G28" s="151"/>
      <c r="H28" s="151"/>
      <c r="I28" s="151"/>
      <c r="J28" s="150"/>
      <c r="K28" s="150"/>
      <c r="L28" s="150"/>
      <c r="M28" s="150"/>
      <c r="N28" s="150"/>
      <c r="O28" s="150"/>
      <c r="P28" s="150"/>
      <c r="Q28" s="147"/>
      <c r="R28" s="147"/>
      <c r="S28" s="150"/>
      <c r="T28" s="147"/>
      <c r="U28" s="147"/>
      <c r="V28" s="147"/>
      <c r="W28" s="147"/>
      <c r="X28" s="147"/>
      <c r="Y28" s="147"/>
      <c r="Z28" s="147"/>
    </row>
    <row r="29" spans="1:26" ht="24.95" customHeight="1" x14ac:dyDescent="0.25">
      <c r="A29" s="172"/>
      <c r="B29" s="169" t="s">
        <v>112</v>
      </c>
      <c r="C29" s="173" t="s">
        <v>113</v>
      </c>
      <c r="D29" s="169" t="s">
        <v>114</v>
      </c>
      <c r="E29" s="169" t="s">
        <v>87</v>
      </c>
      <c r="F29" s="170">
        <v>457</v>
      </c>
      <c r="G29" s="171"/>
      <c r="H29" s="171"/>
      <c r="I29" s="171">
        <f>ROUND(F29*(G29+H29),2)</f>
        <v>0</v>
      </c>
      <c r="J29" s="169">
        <f>ROUND(F29*(N29),2)</f>
        <v>4524.3</v>
      </c>
      <c r="K29" s="1">
        <f>ROUND(F29*(O29),2)</f>
        <v>0</v>
      </c>
      <c r="L29" s="1">
        <f>ROUND(F29*(G29),2)</f>
        <v>0</v>
      </c>
      <c r="M29" s="1"/>
      <c r="N29" s="1">
        <v>9.9</v>
      </c>
      <c r="O29" s="1"/>
      <c r="P29" s="168">
        <v>1.41E-3</v>
      </c>
      <c r="Q29" s="174"/>
      <c r="R29" s="174">
        <v>1.41E-3</v>
      </c>
      <c r="S29" s="150">
        <f>ROUND(F29*(R29),3)</f>
        <v>0.64400000000000002</v>
      </c>
      <c r="V29" s="175"/>
      <c r="Z29">
        <v>0</v>
      </c>
    </row>
    <row r="30" spans="1:26" ht="24.95" customHeight="1" x14ac:dyDescent="0.25">
      <c r="A30" s="172"/>
      <c r="B30" s="169" t="s">
        <v>115</v>
      </c>
      <c r="C30" s="173" t="s">
        <v>116</v>
      </c>
      <c r="D30" s="169" t="s">
        <v>117</v>
      </c>
      <c r="E30" s="169" t="s">
        <v>93</v>
      </c>
      <c r="F30" s="170">
        <v>2.8758912765957452</v>
      </c>
      <c r="G30" s="171"/>
      <c r="H30" s="171"/>
      <c r="I30" s="171">
        <f>ROUND(F30*(G30+H30),2)</f>
        <v>0</v>
      </c>
      <c r="J30" s="169">
        <f>ROUND(F30*(N30),2)</f>
        <v>105.63</v>
      </c>
      <c r="K30" s="1">
        <f>ROUND(F30*(O30),2)</f>
        <v>0</v>
      </c>
      <c r="L30" s="1">
        <f>ROUND(F30*(G30),2)</f>
        <v>0</v>
      </c>
      <c r="M30" s="1"/>
      <c r="N30" s="1">
        <v>36.729999999999997</v>
      </c>
      <c r="O30" s="1"/>
      <c r="P30" s="161"/>
      <c r="Q30" s="174"/>
      <c r="R30" s="174"/>
      <c r="S30" s="150"/>
      <c r="V30" s="175"/>
      <c r="Z30">
        <v>0</v>
      </c>
    </row>
    <row r="31" spans="1:26" ht="24.95" customHeight="1" x14ac:dyDescent="0.25">
      <c r="A31" s="172"/>
      <c r="B31" s="169" t="s">
        <v>118</v>
      </c>
      <c r="C31" s="173" t="s">
        <v>119</v>
      </c>
      <c r="D31" s="169" t="s">
        <v>120</v>
      </c>
      <c r="E31" s="169" t="s">
        <v>87</v>
      </c>
      <c r="F31" s="170">
        <v>486.1702127659575</v>
      </c>
      <c r="G31" s="171"/>
      <c r="H31" s="171"/>
      <c r="I31" s="171">
        <f>ROUND(F31*(G31+H31),2)</f>
        <v>0</v>
      </c>
      <c r="J31" s="169">
        <f>ROUND(F31*(N31),2)</f>
        <v>2975.36</v>
      </c>
      <c r="K31" s="1">
        <f>ROUND(F31*(O31),2)</f>
        <v>0</v>
      </c>
      <c r="L31" s="1"/>
      <c r="M31" s="1">
        <f>ROUND(F31*(G31),2)</f>
        <v>0</v>
      </c>
      <c r="N31" s="1">
        <v>6.12</v>
      </c>
      <c r="O31" s="1"/>
      <c r="P31" s="168">
        <v>4.5900000000000003E-3</v>
      </c>
      <c r="Q31" s="174"/>
      <c r="R31" s="174">
        <v>4.5900000000000003E-3</v>
      </c>
      <c r="S31" s="150">
        <f>ROUND(F31*(R31),3)</f>
        <v>2.2320000000000002</v>
      </c>
      <c r="V31" s="175"/>
      <c r="Z31">
        <v>0</v>
      </c>
    </row>
    <row r="32" spans="1:26" x14ac:dyDescent="0.25">
      <c r="A32" s="150"/>
      <c r="B32" s="150"/>
      <c r="C32" s="150"/>
      <c r="D32" s="150" t="s">
        <v>68</v>
      </c>
      <c r="E32" s="150"/>
      <c r="F32" s="168"/>
      <c r="G32" s="153"/>
      <c r="H32" s="153">
        <f>ROUND((SUM(M28:M31))/1,2)</f>
        <v>0</v>
      </c>
      <c r="I32" s="153">
        <f>ROUND((SUM(I28:I31))/1,2)</f>
        <v>0</v>
      </c>
      <c r="J32" s="150"/>
      <c r="K32" s="150"/>
      <c r="L32" s="150">
        <f>ROUND((SUM(L28:L31))/1,2)</f>
        <v>0</v>
      </c>
      <c r="M32" s="150">
        <f>ROUND((SUM(M28:M31))/1,2)</f>
        <v>0</v>
      </c>
      <c r="N32" s="150"/>
      <c r="O32" s="150"/>
      <c r="P32" s="176">
        <f>ROUND((SUM(P28:P31))/1,2)</f>
        <v>0.01</v>
      </c>
      <c r="Q32" s="147"/>
      <c r="R32" s="147"/>
      <c r="S32" s="176">
        <f>ROUND((SUM(S28:S31))/1,2)</f>
        <v>2.88</v>
      </c>
      <c r="T32" s="147"/>
      <c r="U32" s="147"/>
      <c r="V32" s="147"/>
      <c r="W32" s="147"/>
      <c r="X32" s="147"/>
      <c r="Y32" s="147"/>
      <c r="Z32" s="147"/>
    </row>
    <row r="33" spans="1:26" x14ac:dyDescent="0.25">
      <c r="A33" s="1"/>
      <c r="B33" s="1"/>
      <c r="C33" s="1"/>
      <c r="D33" s="1"/>
      <c r="E33" s="1"/>
      <c r="F33" s="161"/>
      <c r="G33" s="143"/>
      <c r="H33" s="143"/>
      <c r="I33" s="143"/>
      <c r="J33" s="1"/>
      <c r="K33" s="1"/>
      <c r="L33" s="1"/>
      <c r="M33" s="1"/>
      <c r="N33" s="1"/>
      <c r="O33" s="1"/>
      <c r="P33" s="1"/>
      <c r="S33" s="1"/>
    </row>
    <row r="34" spans="1:26" x14ac:dyDescent="0.25">
      <c r="A34" s="150"/>
      <c r="B34" s="150"/>
      <c r="C34" s="150"/>
      <c r="D34" s="2" t="s">
        <v>64</v>
      </c>
      <c r="E34" s="150"/>
      <c r="F34" s="168"/>
      <c r="G34" s="153"/>
      <c r="H34" s="153">
        <f>ROUND((SUM(M9:M33))/2,2)</f>
        <v>0</v>
      </c>
      <c r="I34" s="153">
        <f>ROUND((SUM(I9:I33))/2,2)</f>
        <v>0</v>
      </c>
      <c r="J34" s="151"/>
      <c r="K34" s="150"/>
      <c r="L34" s="151">
        <f>ROUND((SUM(L9:L33))/2,2)</f>
        <v>0</v>
      </c>
      <c r="M34" s="151">
        <f>ROUND((SUM(M9:M33))/2,2)</f>
        <v>0</v>
      </c>
      <c r="N34" s="150"/>
      <c r="O34" s="150"/>
      <c r="P34" s="176">
        <f>ROUND((SUM(P9:P33))/2,2)</f>
        <v>0.57999999999999996</v>
      </c>
      <c r="S34" s="176">
        <f>ROUND((SUM(S9:S33))/2,2)</f>
        <v>3.69</v>
      </c>
    </row>
    <row r="35" spans="1:26" x14ac:dyDescent="0.25">
      <c r="A35" s="1"/>
      <c r="B35" s="1"/>
      <c r="C35" s="1"/>
      <c r="D35" s="1"/>
      <c r="E35" s="1"/>
      <c r="F35" s="161"/>
      <c r="G35" s="143"/>
      <c r="H35" s="143"/>
      <c r="I35" s="143"/>
      <c r="J35" s="1"/>
      <c r="K35" s="1"/>
      <c r="L35" s="1"/>
      <c r="M35" s="1"/>
      <c r="N35" s="1"/>
      <c r="O35" s="1"/>
      <c r="P35" s="1"/>
      <c r="S35" s="1"/>
    </row>
    <row r="36" spans="1:26" x14ac:dyDescent="0.25">
      <c r="A36" s="150"/>
      <c r="B36" s="150"/>
      <c r="C36" s="150"/>
      <c r="D36" s="2" t="s">
        <v>69</v>
      </c>
      <c r="E36" s="150"/>
      <c r="F36" s="168"/>
      <c r="G36" s="151"/>
      <c r="H36" s="151"/>
      <c r="I36" s="151"/>
      <c r="J36" s="150"/>
      <c r="K36" s="150"/>
      <c r="L36" s="150"/>
      <c r="M36" s="150"/>
      <c r="N36" s="150"/>
      <c r="O36" s="150"/>
      <c r="P36" s="150"/>
      <c r="Q36" s="147"/>
      <c r="R36" s="147"/>
      <c r="S36" s="150"/>
      <c r="T36" s="147"/>
      <c r="U36" s="147"/>
      <c r="V36" s="147"/>
      <c r="W36" s="147"/>
      <c r="X36" s="147"/>
      <c r="Y36" s="147"/>
      <c r="Z36" s="147"/>
    </row>
    <row r="37" spans="1:26" x14ac:dyDescent="0.25">
      <c r="A37" s="150"/>
      <c r="B37" s="150"/>
      <c r="C37" s="150"/>
      <c r="D37" s="150" t="s">
        <v>70</v>
      </c>
      <c r="E37" s="150"/>
      <c r="F37" s="168"/>
      <c r="G37" s="151"/>
      <c r="H37" s="151"/>
      <c r="I37" s="151"/>
      <c r="J37" s="150"/>
      <c r="K37" s="150"/>
      <c r="L37" s="150"/>
      <c r="M37" s="150"/>
      <c r="N37" s="150"/>
      <c r="O37" s="150"/>
      <c r="P37" s="150"/>
      <c r="Q37" s="147"/>
      <c r="R37" s="147"/>
      <c r="S37" s="150"/>
      <c r="T37" s="147"/>
      <c r="U37" s="147"/>
      <c r="V37" s="147"/>
      <c r="W37" s="147"/>
      <c r="X37" s="147"/>
      <c r="Y37" s="147"/>
      <c r="Z37" s="147"/>
    </row>
    <row r="38" spans="1:26" ht="24.95" customHeight="1" x14ac:dyDescent="0.25">
      <c r="A38" s="172"/>
      <c r="B38" s="169" t="s">
        <v>121</v>
      </c>
      <c r="C38" s="173" t="s">
        <v>122</v>
      </c>
      <c r="D38" s="169" t="s">
        <v>123</v>
      </c>
      <c r="E38" s="169" t="s">
        <v>124</v>
      </c>
      <c r="F38" s="170">
        <v>14</v>
      </c>
      <c r="G38" s="171"/>
      <c r="H38" s="171"/>
      <c r="I38" s="171">
        <f>ROUND(F38*(G38+H38),2)</f>
        <v>0</v>
      </c>
      <c r="J38" s="169">
        <f>ROUND(F38*(N38),2)</f>
        <v>285.60000000000002</v>
      </c>
      <c r="K38" s="1">
        <f>ROUND(F38*(O38),2)</f>
        <v>0</v>
      </c>
      <c r="L38" s="1">
        <f>ROUND(F38*(G38),2)</f>
        <v>0</v>
      </c>
      <c r="M38" s="1"/>
      <c r="N38" s="1">
        <v>20.399999999999999</v>
      </c>
      <c r="O38" s="1"/>
      <c r="P38" s="161"/>
      <c r="Q38" s="174"/>
      <c r="R38" s="174"/>
      <c r="S38" s="150"/>
      <c r="V38" s="175"/>
      <c r="Z38">
        <v>0</v>
      </c>
    </row>
    <row r="39" spans="1:26" x14ac:dyDescent="0.25">
      <c r="A39" s="150"/>
      <c r="B39" s="150"/>
      <c r="C39" s="150"/>
      <c r="D39" s="150" t="s">
        <v>70</v>
      </c>
      <c r="E39" s="150"/>
      <c r="F39" s="168"/>
      <c r="G39" s="153"/>
      <c r="H39" s="153"/>
      <c r="I39" s="153">
        <f>ROUND((SUM(I37:I38))/1,2)</f>
        <v>0</v>
      </c>
      <c r="J39" s="150"/>
      <c r="K39" s="150"/>
      <c r="L39" s="150">
        <f>ROUND((SUM(L37:L38))/1,2)</f>
        <v>0</v>
      </c>
      <c r="M39" s="150">
        <f>ROUND((SUM(M37:M38))/1,2)</f>
        <v>0</v>
      </c>
      <c r="N39" s="150"/>
      <c r="O39" s="150"/>
      <c r="P39" s="176"/>
      <c r="S39" s="168">
        <f>ROUND((SUM(S37:S38))/1,2)</f>
        <v>0</v>
      </c>
      <c r="V39">
        <f>ROUND((SUM(V37:V38))/1,2)</f>
        <v>0</v>
      </c>
    </row>
    <row r="40" spans="1:26" x14ac:dyDescent="0.25">
      <c r="A40" s="1"/>
      <c r="B40" s="1"/>
      <c r="C40" s="1"/>
      <c r="D40" s="1"/>
      <c r="E40" s="1"/>
      <c r="F40" s="161"/>
      <c r="G40" s="143"/>
      <c r="H40" s="143"/>
      <c r="I40" s="143"/>
      <c r="J40" s="1"/>
      <c r="K40" s="1"/>
      <c r="L40" s="1"/>
      <c r="M40" s="1"/>
      <c r="N40" s="1"/>
      <c r="O40" s="1"/>
      <c r="P40" s="1"/>
      <c r="S40" s="1"/>
    </row>
    <row r="41" spans="1:26" x14ac:dyDescent="0.25">
      <c r="A41" s="150"/>
      <c r="B41" s="150"/>
      <c r="C41" s="150"/>
      <c r="D41" s="2" t="s">
        <v>69</v>
      </c>
      <c r="E41" s="150"/>
      <c r="F41" s="168"/>
      <c r="G41" s="153"/>
      <c r="H41" s="153">
        <f>ROUND((SUM(M36:M40))/2,2)</f>
        <v>0</v>
      </c>
      <c r="I41" s="153">
        <f>ROUND((SUM(I36:I40))/2,2)</f>
        <v>0</v>
      </c>
      <c r="J41" s="150"/>
      <c r="K41" s="150"/>
      <c r="L41" s="150">
        <f>ROUND((SUM(L36:L40))/2,2)</f>
        <v>0</v>
      </c>
      <c r="M41" s="150">
        <f>ROUND((SUM(M36:M40))/2,2)</f>
        <v>0</v>
      </c>
      <c r="N41" s="150"/>
      <c r="O41" s="150"/>
      <c r="P41" s="176"/>
      <c r="S41" s="176">
        <f>ROUND((SUM(S36:S40))/2,2)</f>
        <v>0</v>
      </c>
      <c r="V41">
        <f>ROUND((SUM(V36:V40))/2,2)</f>
        <v>0</v>
      </c>
    </row>
    <row r="42" spans="1:26" x14ac:dyDescent="0.25">
      <c r="A42" s="178"/>
      <c r="B42" s="178"/>
      <c r="C42" s="178"/>
      <c r="D42" s="178" t="s">
        <v>71</v>
      </c>
      <c r="E42" s="178"/>
      <c r="F42" s="179"/>
      <c r="G42" s="180"/>
      <c r="H42" s="180">
        <f>ROUND((SUM(M9:M41))/3,2)</f>
        <v>0</v>
      </c>
      <c r="I42" s="180">
        <f>ROUND((SUM(I9:I41))/3,2)</f>
        <v>0</v>
      </c>
      <c r="J42" s="178"/>
      <c r="K42" s="178">
        <f>ROUND((SUM(K9:K41))/3,2)</f>
        <v>0</v>
      </c>
      <c r="L42" s="178">
        <f>ROUND((SUM(L9:L41))/3,2)</f>
        <v>0</v>
      </c>
      <c r="M42" s="178">
        <f>ROUND((SUM(M9:M41))/3,2)</f>
        <v>0</v>
      </c>
      <c r="N42" s="178"/>
      <c r="O42" s="178"/>
      <c r="P42" s="179"/>
      <c r="Q42" s="181"/>
      <c r="R42" s="181"/>
      <c r="S42" s="179">
        <f>ROUND((SUM(S9:S41))/3,2)</f>
        <v>3.69</v>
      </c>
      <c r="T42" s="181"/>
      <c r="U42" s="181"/>
      <c r="V42" s="181">
        <f>ROUND((SUM(V9:V41))/3,2)</f>
        <v>0</v>
      </c>
      <c r="Z42">
        <f>(SUM(Z9:Z41))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Výmena strešnej krytiny na budove SOH a Komunitného centra - Zámutov / Vlastný</oddHeader>
    <oddFooter>&amp;RStrana &amp;P z &amp;N    &amp;L&amp;7Spracované systémom Systematic®pyramida.wsn, tel.: 051 77 10 585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2</vt:i4>
      </vt:variant>
    </vt:vector>
  </HeadingPairs>
  <TitlesOfParts>
    <vt:vector size="7" baseType="lpstr">
      <vt:lpstr>Rekapitulácia</vt:lpstr>
      <vt:lpstr>Krycí list stavby</vt:lpstr>
      <vt:lpstr>Kryci_list 12647</vt:lpstr>
      <vt:lpstr>Rekap 12647</vt:lpstr>
      <vt:lpstr>SO 12647</vt:lpstr>
      <vt:lpstr>'Rekap 12647'!Názvy_tlače</vt:lpstr>
      <vt:lpstr>'SO 12647'!Názvy_tlače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Halgaš</dc:creator>
  <cp:lastModifiedBy>Ján Halgaš</cp:lastModifiedBy>
  <dcterms:created xsi:type="dcterms:W3CDTF">2019-07-19T06:23:05Z</dcterms:created>
  <dcterms:modified xsi:type="dcterms:W3CDTF">2019-07-19T06:25:30Z</dcterms:modified>
</cp:coreProperties>
</file>