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Zámutov šatne\Nové VO 2019\"/>
    </mc:Choice>
  </mc:AlternateContent>
  <bookViews>
    <workbookView xWindow="0" yWindow="0" windowWidth="17970" windowHeight="7890"/>
  </bookViews>
  <sheets>
    <sheet name="Rekapitulácia" sheetId="1" r:id="rId1"/>
    <sheet name="Krycí list stavby" sheetId="2" r:id="rId2"/>
    <sheet name="Kryci_list 13995" sheetId="3" r:id="rId3"/>
    <sheet name="Rekap 13995" sheetId="4" r:id="rId4"/>
    <sheet name="SO 13995" sheetId="5" r:id="rId5"/>
    <sheet name="Kryci_list 13996" sheetId="6" r:id="rId6"/>
    <sheet name="Rekap 13996" sheetId="7" r:id="rId7"/>
    <sheet name="SO 13996" sheetId="8" r:id="rId8"/>
    <sheet name="Kryci_list 13998" sheetId="9" r:id="rId9"/>
    <sheet name="Rekap 13998" sheetId="10" r:id="rId10"/>
    <sheet name="SO 13998" sheetId="11" r:id="rId11"/>
  </sheets>
  <definedNames>
    <definedName name="_xlnm.Print_Titles" localSheetId="3">'Rekap 13995'!$9:$9</definedName>
    <definedName name="_xlnm.Print_Titles" localSheetId="6">'Rekap 13996'!$9:$9</definedName>
    <definedName name="_xlnm.Print_Titles" localSheetId="9">'Rekap 13998'!$9:$9</definedName>
    <definedName name="_xlnm.Print_Titles" localSheetId="4">'SO 13995'!$8:$8</definedName>
    <definedName name="_xlnm.Print_Titles" localSheetId="7">'SO 13996'!$8:$8</definedName>
    <definedName name="_xlnm.Print_Titles" localSheetId="10">'SO 13998'!$8:$8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J16" i="2" s="1"/>
  <c r="J20" i="2" s="1"/>
  <c r="D10" i="1"/>
  <c r="J18" i="2" s="1"/>
  <c r="E9" i="1"/>
  <c r="E8" i="1"/>
  <c r="E7" i="1"/>
  <c r="E10" i="1" s="1"/>
  <c r="J17" i="2" s="1"/>
  <c r="J17" i="9"/>
  <c r="K9" i="1"/>
  <c r="I30" i="9"/>
  <c r="J30" i="9" s="1"/>
  <c r="Z93" i="11"/>
  <c r="E20" i="10"/>
  <c r="V90" i="11"/>
  <c r="V92" i="11" s="1"/>
  <c r="F21" i="10" s="1"/>
  <c r="K89" i="11"/>
  <c r="J89" i="11"/>
  <c r="S89" i="11"/>
  <c r="M89" i="11"/>
  <c r="I89" i="11"/>
  <c r="K88" i="11"/>
  <c r="J88" i="11"/>
  <c r="S88" i="11"/>
  <c r="M88" i="11"/>
  <c r="I88" i="11"/>
  <c r="K87" i="11"/>
  <c r="J87" i="11"/>
  <c r="S87" i="11"/>
  <c r="M87" i="11"/>
  <c r="I87" i="11"/>
  <c r="K86" i="11"/>
  <c r="J86" i="11"/>
  <c r="M86" i="11"/>
  <c r="I86" i="11"/>
  <c r="K85" i="11"/>
  <c r="J85" i="11"/>
  <c r="M85" i="11"/>
  <c r="I85" i="11"/>
  <c r="K84" i="11"/>
  <c r="J84" i="11"/>
  <c r="M84" i="11"/>
  <c r="I84" i="11"/>
  <c r="K83" i="11"/>
  <c r="J83" i="11"/>
  <c r="M83" i="11"/>
  <c r="I83" i="11"/>
  <c r="K82" i="11"/>
  <c r="J82" i="11"/>
  <c r="M82" i="11"/>
  <c r="M90" i="11" s="1"/>
  <c r="C20" i="10" s="1"/>
  <c r="I82" i="11"/>
  <c r="K81" i="11"/>
  <c r="J81" i="11"/>
  <c r="L81" i="11"/>
  <c r="I81" i="11"/>
  <c r="K80" i="11"/>
  <c r="J80" i="11"/>
  <c r="S80" i="11"/>
  <c r="L80" i="11"/>
  <c r="I80" i="11"/>
  <c r="K79" i="11"/>
  <c r="J79" i="11"/>
  <c r="S79" i="11"/>
  <c r="L79" i="11"/>
  <c r="I79" i="11"/>
  <c r="K78" i="11"/>
  <c r="J78" i="11"/>
  <c r="S78" i="11"/>
  <c r="L78" i="11"/>
  <c r="I78" i="11"/>
  <c r="K77" i="11"/>
  <c r="J77" i="11"/>
  <c r="S77" i="11"/>
  <c r="L77" i="11"/>
  <c r="I77" i="11"/>
  <c r="K76" i="11"/>
  <c r="J76" i="11"/>
  <c r="S76" i="11"/>
  <c r="S90" i="11" s="1"/>
  <c r="F20" i="10" s="1"/>
  <c r="L76" i="11"/>
  <c r="I76" i="11"/>
  <c r="K75" i="11"/>
  <c r="J75" i="11"/>
  <c r="L75" i="11"/>
  <c r="I75" i="11"/>
  <c r="I90" i="11" s="1"/>
  <c r="D20" i="10" s="1"/>
  <c r="P72" i="11"/>
  <c r="E19" i="10" s="1"/>
  <c r="K71" i="11"/>
  <c r="J71" i="11"/>
  <c r="M71" i="11"/>
  <c r="I71" i="11"/>
  <c r="K70" i="11"/>
  <c r="J70" i="11"/>
  <c r="M70" i="11"/>
  <c r="I70" i="11"/>
  <c r="K69" i="11"/>
  <c r="J69" i="11"/>
  <c r="M69" i="11"/>
  <c r="I69" i="11"/>
  <c r="K68" i="11"/>
  <c r="J68" i="11"/>
  <c r="M68" i="11"/>
  <c r="M72" i="11" s="1"/>
  <c r="C19" i="10" s="1"/>
  <c r="I68" i="11"/>
  <c r="K67" i="11"/>
  <c r="J67" i="11"/>
  <c r="L67" i="11"/>
  <c r="I67" i="11"/>
  <c r="K66" i="11"/>
  <c r="J66" i="11"/>
  <c r="S66" i="11"/>
  <c r="L66" i="11"/>
  <c r="I66" i="11"/>
  <c r="K65" i="11"/>
  <c r="J65" i="11"/>
  <c r="S65" i="11"/>
  <c r="L65" i="11"/>
  <c r="I65" i="11"/>
  <c r="K64" i="11"/>
  <c r="J64" i="11"/>
  <c r="S64" i="11"/>
  <c r="L64" i="11"/>
  <c r="I64" i="11"/>
  <c r="K63" i="11"/>
  <c r="J63" i="11"/>
  <c r="S63" i="11"/>
  <c r="L63" i="11"/>
  <c r="I63" i="11"/>
  <c r="K62" i="11"/>
  <c r="J62" i="11"/>
  <c r="S62" i="11"/>
  <c r="L62" i="11"/>
  <c r="I62" i="11"/>
  <c r="K61" i="11"/>
  <c r="J61" i="11"/>
  <c r="L61" i="11"/>
  <c r="I61" i="11"/>
  <c r="K60" i="11"/>
  <c r="J60" i="11"/>
  <c r="S60" i="11"/>
  <c r="L60" i="11"/>
  <c r="I60" i="11"/>
  <c r="K59" i="11"/>
  <c r="J59" i="11"/>
  <c r="S59" i="11"/>
  <c r="S72" i="11" s="1"/>
  <c r="F19" i="10" s="1"/>
  <c r="L59" i="11"/>
  <c r="I59" i="11"/>
  <c r="K58" i="11"/>
  <c r="J58" i="11"/>
  <c r="L58" i="11"/>
  <c r="I58" i="11"/>
  <c r="K57" i="11"/>
  <c r="J57" i="11"/>
  <c r="L57" i="11"/>
  <c r="I57" i="11"/>
  <c r="I72" i="11" s="1"/>
  <c r="D19" i="10" s="1"/>
  <c r="P54" i="11"/>
  <c r="E18" i="10" s="1"/>
  <c r="M54" i="11"/>
  <c r="C18" i="10" s="1"/>
  <c r="K53" i="11"/>
  <c r="J53" i="11"/>
  <c r="M53" i="11"/>
  <c r="H54" i="11" s="1"/>
  <c r="I53" i="11"/>
  <c r="K52" i="11"/>
  <c r="J52" i="11"/>
  <c r="L52" i="11"/>
  <c r="I52" i="11"/>
  <c r="K51" i="11"/>
  <c r="J51" i="11"/>
  <c r="L51" i="11"/>
  <c r="I51" i="11"/>
  <c r="K50" i="11"/>
  <c r="J50" i="11"/>
  <c r="L50" i="11"/>
  <c r="I50" i="11"/>
  <c r="K49" i="11"/>
  <c r="J49" i="11"/>
  <c r="L49" i="11"/>
  <c r="I49" i="11"/>
  <c r="K48" i="11"/>
  <c r="J48" i="11"/>
  <c r="L48" i="11"/>
  <c r="I48" i="11"/>
  <c r="K47" i="11"/>
  <c r="J47" i="11"/>
  <c r="L47" i="11"/>
  <c r="I47" i="11"/>
  <c r="K46" i="11"/>
  <c r="J46" i="11"/>
  <c r="S46" i="11"/>
  <c r="L46" i="11"/>
  <c r="I46" i="11"/>
  <c r="K45" i="11"/>
  <c r="J45" i="11"/>
  <c r="S45" i="11"/>
  <c r="L45" i="11"/>
  <c r="I45" i="11"/>
  <c r="K44" i="11"/>
  <c r="J44" i="11"/>
  <c r="S44" i="11"/>
  <c r="L44" i="11"/>
  <c r="I44" i="11"/>
  <c r="K43" i="11"/>
  <c r="J43" i="11"/>
  <c r="S43" i="11"/>
  <c r="S54" i="11" s="1"/>
  <c r="F18" i="10" s="1"/>
  <c r="L43" i="11"/>
  <c r="I43" i="11"/>
  <c r="K42" i="11"/>
  <c r="J42" i="11"/>
  <c r="L42" i="11"/>
  <c r="I42" i="11"/>
  <c r="I54" i="11" s="1"/>
  <c r="D18" i="10" s="1"/>
  <c r="E17" i="10"/>
  <c r="P39" i="11"/>
  <c r="K38" i="11"/>
  <c r="J38" i="11"/>
  <c r="S38" i="11"/>
  <c r="M38" i="11"/>
  <c r="I38" i="11"/>
  <c r="K37" i="11"/>
  <c r="J37" i="11"/>
  <c r="S37" i="11"/>
  <c r="M37" i="11"/>
  <c r="I37" i="11"/>
  <c r="K36" i="11"/>
  <c r="J36" i="11"/>
  <c r="S36" i="11"/>
  <c r="M36" i="11"/>
  <c r="I36" i="11"/>
  <c r="K35" i="11"/>
  <c r="J35" i="11"/>
  <c r="L35" i="11"/>
  <c r="I35" i="11"/>
  <c r="K34" i="11"/>
  <c r="J34" i="11"/>
  <c r="S34" i="11"/>
  <c r="S39" i="11" s="1"/>
  <c r="F17" i="10" s="1"/>
  <c r="L34" i="11"/>
  <c r="I34" i="11"/>
  <c r="E13" i="10"/>
  <c r="C13" i="10"/>
  <c r="S28" i="11"/>
  <c r="F13" i="10" s="1"/>
  <c r="P28" i="11"/>
  <c r="H28" i="11"/>
  <c r="M28" i="11"/>
  <c r="K27" i="11"/>
  <c r="J27" i="11"/>
  <c r="L27" i="11"/>
  <c r="L28" i="11" s="1"/>
  <c r="B13" i="10" s="1"/>
  <c r="I27" i="11"/>
  <c r="I28" i="11" s="1"/>
  <c r="D13" i="10" s="1"/>
  <c r="P24" i="11"/>
  <c r="E12" i="10" s="1"/>
  <c r="H24" i="11"/>
  <c r="M24" i="11"/>
  <c r="C12" i="10" s="1"/>
  <c r="I24" i="11"/>
  <c r="D12" i="10" s="1"/>
  <c r="K23" i="11"/>
  <c r="J23" i="11"/>
  <c r="S23" i="11"/>
  <c r="S24" i="11" s="1"/>
  <c r="F12" i="10" s="1"/>
  <c r="L23" i="11"/>
  <c r="L24" i="11" s="1"/>
  <c r="B12" i="10" s="1"/>
  <c r="I23" i="11"/>
  <c r="P20" i="11"/>
  <c r="P30" i="11" s="1"/>
  <c r="E14" i="10" s="1"/>
  <c r="K19" i="11"/>
  <c r="J19" i="11"/>
  <c r="S19" i="11"/>
  <c r="M19" i="11"/>
  <c r="M20" i="11" s="1"/>
  <c r="C11" i="10" s="1"/>
  <c r="I19" i="11"/>
  <c r="K18" i="11"/>
  <c r="J18" i="11"/>
  <c r="S18" i="11"/>
  <c r="M18" i="11"/>
  <c r="I18" i="11"/>
  <c r="K17" i="11"/>
  <c r="J17" i="11"/>
  <c r="M17" i="11"/>
  <c r="I17" i="11"/>
  <c r="K16" i="11"/>
  <c r="J16" i="11"/>
  <c r="L16" i="11"/>
  <c r="I16" i="11"/>
  <c r="K15" i="11"/>
  <c r="J15" i="11"/>
  <c r="L15" i="11"/>
  <c r="I15" i="11"/>
  <c r="K14" i="11"/>
  <c r="J14" i="11"/>
  <c r="L14" i="11"/>
  <c r="I14" i="11"/>
  <c r="K13" i="11"/>
  <c r="J13" i="11"/>
  <c r="L13" i="11"/>
  <c r="I13" i="11"/>
  <c r="K12" i="11"/>
  <c r="J12" i="11"/>
  <c r="L12" i="11"/>
  <c r="I12" i="11"/>
  <c r="K11" i="11"/>
  <c r="K93" i="11" s="1"/>
  <c r="J11" i="11"/>
  <c r="L11" i="11"/>
  <c r="I11" i="11"/>
  <c r="J20" i="9"/>
  <c r="J17" i="6"/>
  <c r="K8" i="1"/>
  <c r="J30" i="6"/>
  <c r="I30" i="6"/>
  <c r="Z74" i="8"/>
  <c r="E11" i="7"/>
  <c r="V71" i="8"/>
  <c r="V73" i="8" s="1"/>
  <c r="F12" i="7" s="1"/>
  <c r="K70" i="8"/>
  <c r="J70" i="8"/>
  <c r="M70" i="8"/>
  <c r="I70" i="8"/>
  <c r="K69" i="8"/>
  <c r="J69" i="8"/>
  <c r="M69" i="8"/>
  <c r="I69" i="8"/>
  <c r="K68" i="8"/>
  <c r="J68" i="8"/>
  <c r="S68" i="8"/>
  <c r="M68" i="8"/>
  <c r="I68" i="8"/>
  <c r="K67" i="8"/>
  <c r="J67" i="8"/>
  <c r="M67" i="8"/>
  <c r="I67" i="8"/>
  <c r="K66" i="8"/>
  <c r="J66" i="8"/>
  <c r="M66" i="8"/>
  <c r="I66" i="8"/>
  <c r="K65" i="8"/>
  <c r="J65" i="8"/>
  <c r="M65" i="8"/>
  <c r="I65" i="8"/>
  <c r="K64" i="8"/>
  <c r="J64" i="8"/>
  <c r="S64" i="8"/>
  <c r="M64" i="8"/>
  <c r="I64" i="8"/>
  <c r="K63" i="8"/>
  <c r="J63" i="8"/>
  <c r="S63" i="8"/>
  <c r="M63" i="8"/>
  <c r="I63" i="8"/>
  <c r="K62" i="8"/>
  <c r="J62" i="8"/>
  <c r="M62" i="8"/>
  <c r="I62" i="8"/>
  <c r="K61" i="8"/>
  <c r="J61" i="8"/>
  <c r="M61" i="8"/>
  <c r="I61" i="8"/>
  <c r="K60" i="8"/>
  <c r="J60" i="8"/>
  <c r="M60" i="8"/>
  <c r="I60" i="8"/>
  <c r="K59" i="8"/>
  <c r="J59" i="8"/>
  <c r="M59" i="8"/>
  <c r="I59" i="8"/>
  <c r="K58" i="8"/>
  <c r="J58" i="8"/>
  <c r="M58" i="8"/>
  <c r="I58" i="8"/>
  <c r="K57" i="8"/>
  <c r="J57" i="8"/>
  <c r="M57" i="8"/>
  <c r="I57" i="8"/>
  <c r="K56" i="8"/>
  <c r="J56" i="8"/>
  <c r="M56" i="8"/>
  <c r="I56" i="8"/>
  <c r="K55" i="8"/>
  <c r="J55" i="8"/>
  <c r="M55" i="8"/>
  <c r="I55" i="8"/>
  <c r="K54" i="8"/>
  <c r="J54" i="8"/>
  <c r="S54" i="8"/>
  <c r="M54" i="8"/>
  <c r="I54" i="8"/>
  <c r="K53" i="8"/>
  <c r="J53" i="8"/>
  <c r="S53" i="8"/>
  <c r="M53" i="8"/>
  <c r="I53" i="8"/>
  <c r="K52" i="8"/>
  <c r="J52" i="8"/>
  <c r="S52" i="8"/>
  <c r="M52" i="8"/>
  <c r="I52" i="8"/>
  <c r="K51" i="8"/>
  <c r="J51" i="8"/>
  <c r="S51" i="8"/>
  <c r="M51" i="8"/>
  <c r="I51" i="8"/>
  <c r="K50" i="8"/>
  <c r="J50" i="8"/>
  <c r="S50" i="8"/>
  <c r="M50" i="8"/>
  <c r="I50" i="8"/>
  <c r="K49" i="8"/>
  <c r="J49" i="8"/>
  <c r="M49" i="8"/>
  <c r="I49" i="8"/>
  <c r="K48" i="8"/>
  <c r="J48" i="8"/>
  <c r="M48" i="8"/>
  <c r="I48" i="8"/>
  <c r="K47" i="8"/>
  <c r="J47" i="8"/>
  <c r="M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74" i="8" s="1"/>
  <c r="J11" i="8"/>
  <c r="L11" i="8"/>
  <c r="I11" i="8"/>
  <c r="J20" i="6"/>
  <c r="J17" i="3"/>
  <c r="K7" i="1"/>
  <c r="I30" i="3"/>
  <c r="J30" i="3" s="1"/>
  <c r="Z85" i="5"/>
  <c r="E18" i="4"/>
  <c r="V82" i="5"/>
  <c r="V84" i="5" s="1"/>
  <c r="F19" i="4" s="1"/>
  <c r="M82" i="5"/>
  <c r="C18" i="4" s="1"/>
  <c r="K81" i="5"/>
  <c r="J81" i="5"/>
  <c r="S81" i="5"/>
  <c r="S82" i="5" s="1"/>
  <c r="F18" i="4" s="1"/>
  <c r="L81" i="5"/>
  <c r="L82" i="5" s="1"/>
  <c r="B18" i="4" s="1"/>
  <c r="I81" i="5"/>
  <c r="I82" i="5" s="1"/>
  <c r="D18" i="4" s="1"/>
  <c r="P78" i="5"/>
  <c r="E17" i="4" s="1"/>
  <c r="H78" i="5"/>
  <c r="M78" i="5"/>
  <c r="C17" i="4" s="1"/>
  <c r="K77" i="5"/>
  <c r="J77" i="5"/>
  <c r="L77" i="5"/>
  <c r="I77" i="5"/>
  <c r="K76" i="5"/>
  <c r="J76" i="5"/>
  <c r="S76" i="5"/>
  <c r="L76" i="5"/>
  <c r="I76" i="5"/>
  <c r="K75" i="5"/>
  <c r="J75" i="5"/>
  <c r="S75" i="5"/>
  <c r="S78" i="5" s="1"/>
  <c r="F17" i="4" s="1"/>
  <c r="L75" i="5"/>
  <c r="I75" i="5"/>
  <c r="I78" i="5" s="1"/>
  <c r="D17" i="4" s="1"/>
  <c r="P72" i="5"/>
  <c r="E16" i="4" s="1"/>
  <c r="K71" i="5"/>
  <c r="J71" i="5"/>
  <c r="M71" i="5"/>
  <c r="I71" i="5"/>
  <c r="K70" i="5"/>
  <c r="J70" i="5"/>
  <c r="M70" i="5"/>
  <c r="M72" i="5" s="1"/>
  <c r="C16" i="4" s="1"/>
  <c r="I70" i="5"/>
  <c r="K69" i="5"/>
  <c r="J69" i="5"/>
  <c r="L69" i="5"/>
  <c r="I69" i="5"/>
  <c r="K68" i="5"/>
  <c r="J68" i="5"/>
  <c r="S68" i="5"/>
  <c r="S72" i="5" s="1"/>
  <c r="F16" i="4" s="1"/>
  <c r="L68" i="5"/>
  <c r="I68" i="5"/>
  <c r="K67" i="5"/>
  <c r="J67" i="5"/>
  <c r="L67" i="5"/>
  <c r="I67" i="5"/>
  <c r="I72" i="5" s="1"/>
  <c r="D16" i="4" s="1"/>
  <c r="P64" i="5"/>
  <c r="E15" i="4" s="1"/>
  <c r="K63" i="5"/>
  <c r="J63" i="5"/>
  <c r="M63" i="5"/>
  <c r="I63" i="5"/>
  <c r="K62" i="5"/>
  <c r="J62" i="5"/>
  <c r="M62" i="5"/>
  <c r="I62" i="5"/>
  <c r="K61" i="5"/>
  <c r="J61" i="5"/>
  <c r="M61" i="5"/>
  <c r="I61" i="5"/>
  <c r="K60" i="5"/>
  <c r="J60" i="5"/>
  <c r="M60" i="5"/>
  <c r="M64" i="5" s="1"/>
  <c r="C15" i="4" s="1"/>
  <c r="I60" i="5"/>
  <c r="K59" i="5"/>
  <c r="J59" i="5"/>
  <c r="L59" i="5"/>
  <c r="I59" i="5"/>
  <c r="K58" i="5"/>
  <c r="J58" i="5"/>
  <c r="S58" i="5"/>
  <c r="S64" i="5" s="1"/>
  <c r="F15" i="4" s="1"/>
  <c r="L58" i="5"/>
  <c r="I58" i="5"/>
  <c r="K57" i="5"/>
  <c r="J57" i="5"/>
  <c r="L57" i="5"/>
  <c r="I57" i="5"/>
  <c r="I64" i="5" s="1"/>
  <c r="D15" i="4" s="1"/>
  <c r="P54" i="5"/>
  <c r="E14" i="4" s="1"/>
  <c r="K53" i="5"/>
  <c r="J53" i="5"/>
  <c r="S53" i="5"/>
  <c r="M53" i="5"/>
  <c r="I53" i="5"/>
  <c r="K52" i="5"/>
  <c r="J52" i="5"/>
  <c r="S52" i="5"/>
  <c r="M52" i="5"/>
  <c r="I52" i="5"/>
  <c r="K51" i="5"/>
  <c r="J51" i="5"/>
  <c r="M51" i="5"/>
  <c r="I51" i="5"/>
  <c r="K50" i="5"/>
  <c r="J50" i="5"/>
  <c r="M50" i="5"/>
  <c r="I50" i="5"/>
  <c r="K49" i="5"/>
  <c r="J49" i="5"/>
  <c r="M49" i="5"/>
  <c r="I49" i="5"/>
  <c r="K48" i="5"/>
  <c r="J48" i="5"/>
  <c r="M48" i="5"/>
  <c r="I48" i="5"/>
  <c r="K47" i="5"/>
  <c r="J47" i="5"/>
  <c r="M47" i="5"/>
  <c r="I47" i="5"/>
  <c r="K46" i="5"/>
  <c r="J46" i="5"/>
  <c r="M46" i="5"/>
  <c r="I46" i="5"/>
  <c r="K45" i="5"/>
  <c r="J45" i="5"/>
  <c r="M45" i="5"/>
  <c r="M54" i="5" s="1"/>
  <c r="C14" i="4" s="1"/>
  <c r="I45" i="5"/>
  <c r="K44" i="5"/>
  <c r="J44" i="5"/>
  <c r="L44" i="5"/>
  <c r="I44" i="5"/>
  <c r="K43" i="5"/>
  <c r="J43" i="5"/>
  <c r="S43" i="5"/>
  <c r="L43" i="5"/>
  <c r="I43" i="5"/>
  <c r="K42" i="5"/>
  <c r="J42" i="5"/>
  <c r="S42" i="5"/>
  <c r="L42" i="5"/>
  <c r="I42" i="5"/>
  <c r="K41" i="5"/>
  <c r="J41" i="5"/>
  <c r="L41" i="5"/>
  <c r="I41" i="5"/>
  <c r="K40" i="5"/>
  <c r="J40" i="5"/>
  <c r="S40" i="5"/>
  <c r="S54" i="5" s="1"/>
  <c r="F14" i="4" s="1"/>
  <c r="L40" i="5"/>
  <c r="I40" i="5"/>
  <c r="K39" i="5"/>
  <c r="J39" i="5"/>
  <c r="L39" i="5"/>
  <c r="I39" i="5"/>
  <c r="I54" i="5" s="1"/>
  <c r="D14" i="4" s="1"/>
  <c r="P36" i="5"/>
  <c r="E13" i="4" s="1"/>
  <c r="H36" i="5"/>
  <c r="M36" i="5"/>
  <c r="C13" i="4" s="1"/>
  <c r="K35" i="5"/>
  <c r="J35" i="5"/>
  <c r="L35" i="5"/>
  <c r="I35" i="5"/>
  <c r="K34" i="5"/>
  <c r="J34" i="5"/>
  <c r="S34" i="5"/>
  <c r="S36" i="5" s="1"/>
  <c r="F13" i="4" s="1"/>
  <c r="L34" i="5"/>
  <c r="I34" i="5"/>
  <c r="K33" i="5"/>
  <c r="J33" i="5"/>
  <c r="L33" i="5"/>
  <c r="I33" i="5"/>
  <c r="K32" i="5"/>
  <c r="J32" i="5"/>
  <c r="L32" i="5"/>
  <c r="I32" i="5"/>
  <c r="K31" i="5"/>
  <c r="J31" i="5"/>
  <c r="L31" i="5"/>
  <c r="I31" i="5"/>
  <c r="F12" i="4"/>
  <c r="S28" i="5"/>
  <c r="P28" i="5"/>
  <c r="E12" i="4" s="1"/>
  <c r="H28" i="5"/>
  <c r="M28" i="5"/>
  <c r="C12" i="4" s="1"/>
  <c r="K27" i="5"/>
  <c r="J27" i="5"/>
  <c r="L27" i="5"/>
  <c r="I27" i="5"/>
  <c r="K26" i="5"/>
  <c r="J26" i="5"/>
  <c r="L26" i="5"/>
  <c r="L28" i="5" s="1"/>
  <c r="B12" i="4" s="1"/>
  <c r="I26" i="5"/>
  <c r="I28" i="5" s="1"/>
  <c r="D12" i="4" s="1"/>
  <c r="E11" i="4"/>
  <c r="P23" i="5"/>
  <c r="K22" i="5"/>
  <c r="J22" i="5"/>
  <c r="S22" i="5"/>
  <c r="S23" i="5" s="1"/>
  <c r="F11" i="4" s="1"/>
  <c r="M22" i="5"/>
  <c r="I22" i="5"/>
  <c r="K21" i="5"/>
  <c r="J21" i="5"/>
  <c r="S21" i="5"/>
  <c r="M21" i="5"/>
  <c r="I21" i="5"/>
  <c r="K20" i="5"/>
  <c r="J20" i="5"/>
  <c r="M20" i="5"/>
  <c r="I20" i="5"/>
  <c r="K19" i="5"/>
  <c r="J19" i="5"/>
  <c r="M19" i="5"/>
  <c r="I19" i="5"/>
  <c r="K18" i="5"/>
  <c r="J18" i="5"/>
  <c r="M18" i="5"/>
  <c r="I18" i="5"/>
  <c r="K17" i="5"/>
  <c r="J17" i="5"/>
  <c r="M17" i="5"/>
  <c r="I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K85" i="5" s="1"/>
  <c r="J11" i="5"/>
  <c r="L11" i="5"/>
  <c r="I11" i="5"/>
  <c r="J20" i="3"/>
  <c r="L39" i="11" l="1"/>
  <c r="B17" i="10" s="1"/>
  <c r="H39" i="11"/>
  <c r="L54" i="11"/>
  <c r="B18" i="10" s="1"/>
  <c r="L72" i="11"/>
  <c r="B19" i="10" s="1"/>
  <c r="L90" i="11"/>
  <c r="B20" i="10" s="1"/>
  <c r="L36" i="5"/>
  <c r="B13" i="4" s="1"/>
  <c r="I36" i="5"/>
  <c r="D13" i="4" s="1"/>
  <c r="L54" i="5"/>
  <c r="B14" i="4" s="1"/>
  <c r="L64" i="5"/>
  <c r="B15" i="4" s="1"/>
  <c r="L72" i="5"/>
  <c r="B16" i="4" s="1"/>
  <c r="L78" i="5"/>
  <c r="B17" i="4" s="1"/>
  <c r="L20" i="11"/>
  <c r="B11" i="10" s="1"/>
  <c r="H20" i="11"/>
  <c r="S20" i="11"/>
  <c r="F11" i="10" s="1"/>
  <c r="E11" i="10"/>
  <c r="H30" i="11"/>
  <c r="M30" i="11"/>
  <c r="C14" i="10" s="1"/>
  <c r="E16" i="9" s="1"/>
  <c r="E16" i="2" s="1"/>
  <c r="S30" i="11"/>
  <c r="F14" i="10" s="1"/>
  <c r="I39" i="11"/>
  <c r="D17" i="10" s="1"/>
  <c r="M39" i="11"/>
  <c r="C17" i="10" s="1"/>
  <c r="H72" i="11"/>
  <c r="L92" i="11"/>
  <c r="B21" i="10" s="1"/>
  <c r="D17" i="9" s="1"/>
  <c r="S92" i="11"/>
  <c r="E21" i="10" s="1"/>
  <c r="V93" i="11"/>
  <c r="F23" i="10" s="1"/>
  <c r="I20" i="11"/>
  <c r="D11" i="10" s="1"/>
  <c r="I30" i="11"/>
  <c r="D14" i="10" s="1"/>
  <c r="H92" i="11"/>
  <c r="F16" i="9"/>
  <c r="F16" i="2" s="1"/>
  <c r="I71" i="8"/>
  <c r="D11" i="7" s="1"/>
  <c r="M71" i="8"/>
  <c r="C11" i="7" s="1"/>
  <c r="I73" i="8"/>
  <c r="D12" i="7" s="1"/>
  <c r="F18" i="6" s="1"/>
  <c r="F18" i="2" s="1"/>
  <c r="V74" i="8"/>
  <c r="F14" i="7" s="1"/>
  <c r="L71" i="8"/>
  <c r="B11" i="7" s="1"/>
  <c r="S71" i="8"/>
  <c r="F11" i="7" s="1"/>
  <c r="F23" i="6"/>
  <c r="J22" i="6"/>
  <c r="I23" i="5"/>
  <c r="D11" i="4" s="1"/>
  <c r="M23" i="5"/>
  <c r="C11" i="4" s="1"/>
  <c r="H54" i="5"/>
  <c r="H64" i="5"/>
  <c r="H72" i="5"/>
  <c r="I84" i="5"/>
  <c r="D19" i="4" s="1"/>
  <c r="F17" i="3" s="1"/>
  <c r="S84" i="5"/>
  <c r="E19" i="4" s="1"/>
  <c r="V85" i="5"/>
  <c r="F21" i="4" s="1"/>
  <c r="L23" i="5"/>
  <c r="B11" i="4" s="1"/>
  <c r="H23" i="5"/>
  <c r="J23" i="3"/>
  <c r="J22" i="3"/>
  <c r="L30" i="11" l="1"/>
  <c r="B14" i="10" s="1"/>
  <c r="D16" i="9" s="1"/>
  <c r="D16" i="2" s="1"/>
  <c r="M92" i="11"/>
  <c r="C21" i="10" s="1"/>
  <c r="E17" i="9" s="1"/>
  <c r="L73" i="8"/>
  <c r="B12" i="7" s="1"/>
  <c r="D18" i="6" s="1"/>
  <c r="D18" i="2" s="1"/>
  <c r="J24" i="3"/>
  <c r="F22" i="3"/>
  <c r="H84" i="5"/>
  <c r="S93" i="11"/>
  <c r="E23" i="10" s="1"/>
  <c r="M93" i="11"/>
  <c r="C23" i="10" s="1"/>
  <c r="H93" i="11"/>
  <c r="I92" i="11"/>
  <c r="D21" i="10" s="1"/>
  <c r="F17" i="9" s="1"/>
  <c r="F17" i="2" s="1"/>
  <c r="F20" i="2" s="1"/>
  <c r="M73" i="8"/>
  <c r="H73" i="8"/>
  <c r="S73" i="8"/>
  <c r="E12" i="7" s="1"/>
  <c r="J24" i="6"/>
  <c r="J23" i="6"/>
  <c r="J26" i="6" s="1"/>
  <c r="F22" i="6"/>
  <c r="F20" i="6"/>
  <c r="F24" i="6"/>
  <c r="I74" i="8"/>
  <c r="S85" i="5"/>
  <c r="E21" i="4" s="1"/>
  <c r="M84" i="5"/>
  <c r="F23" i="3"/>
  <c r="F20" i="3"/>
  <c r="F24" i="3"/>
  <c r="H85" i="5"/>
  <c r="L84" i="5"/>
  <c r="B19" i="4" s="1"/>
  <c r="D17" i="3" s="1"/>
  <c r="D17" i="2" s="1"/>
  <c r="I85" i="5"/>
  <c r="L85" i="5"/>
  <c r="B21" i="4" s="1"/>
  <c r="L93" i="11" l="1"/>
  <c r="B23" i="10" s="1"/>
  <c r="D14" i="7"/>
  <c r="B8" i="1"/>
  <c r="J28" i="6"/>
  <c r="C8" i="1"/>
  <c r="L74" i="8"/>
  <c r="B14" i="7" s="1"/>
  <c r="F22" i="2"/>
  <c r="J26" i="3"/>
  <c r="F23" i="2"/>
  <c r="D21" i="4"/>
  <c r="B7" i="1"/>
  <c r="F22" i="9"/>
  <c r="J23" i="9"/>
  <c r="J23" i="2" s="1"/>
  <c r="J22" i="9"/>
  <c r="J22" i="2" s="1"/>
  <c r="J24" i="9"/>
  <c r="J24" i="2" s="1"/>
  <c r="F23" i="9"/>
  <c r="I93" i="11"/>
  <c r="F20" i="9"/>
  <c r="F24" i="9"/>
  <c r="F24" i="2" s="1"/>
  <c r="I29" i="6"/>
  <c r="J29" i="6" s="1"/>
  <c r="J31" i="6" s="1"/>
  <c r="C12" i="7"/>
  <c r="E18" i="6" s="1"/>
  <c r="E18" i="2" s="1"/>
  <c r="H74" i="8"/>
  <c r="M74" i="8"/>
  <c r="C14" i="7" s="1"/>
  <c r="S74" i="8"/>
  <c r="E14" i="7" s="1"/>
  <c r="C19" i="4"/>
  <c r="E17" i="3" s="1"/>
  <c r="E17" i="2" s="1"/>
  <c r="M85" i="5"/>
  <c r="C21" i="4" s="1"/>
  <c r="J26" i="2" l="1"/>
  <c r="J28" i="2" s="1"/>
  <c r="D23" i="10"/>
  <c r="B9" i="1"/>
  <c r="G8" i="1"/>
  <c r="B10" i="1"/>
  <c r="J28" i="3"/>
  <c r="I29" i="3" s="1"/>
  <c r="J29" i="3" s="1"/>
  <c r="J31" i="3" s="1"/>
  <c r="C7" i="1"/>
  <c r="J26" i="9"/>
  <c r="J28" i="9" l="1"/>
  <c r="C9" i="1"/>
  <c r="C10" i="1" s="1"/>
  <c r="G9" i="1"/>
  <c r="G7" i="1"/>
  <c r="I29" i="9"/>
  <c r="J29" i="9" s="1"/>
  <c r="J31" i="9" s="1"/>
  <c r="G10" i="1" l="1"/>
  <c r="B11" i="1" s="1"/>
  <c r="B12" i="1"/>
  <c r="G11" i="1"/>
  <c r="I29" i="2"/>
  <c r="J29" i="2" s="1"/>
  <c r="I30" i="2" l="1"/>
  <c r="J30" i="2" s="1"/>
  <c r="J31" i="2" s="1"/>
  <c r="G12" i="1"/>
  <c r="G13" i="1" s="1"/>
</calcChain>
</file>

<file path=xl/sharedStrings.xml><?xml version="1.0" encoding="utf-8"?>
<sst xmlns="http://schemas.openxmlformats.org/spreadsheetml/2006/main" count="1086" uniqueCount="462">
  <si>
    <t>Rekapitulácia rozpočtu</t>
  </si>
  <si>
    <t>Stavba Šatne pre futbalový klub  Zámutov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</si>
  <si>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</si>
  <si>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</si>
  <si>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</si>
  <si>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</si>
  <si>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</si>
  <si>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</si>
  <si>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</si>
  <si>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</si>
  <si>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</si>
  <si>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</si>
  <si>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 xml:space="preserve">SO 01 - Šatne -  ASR - stavebná časť </t>
  </si>
  <si>
    <t>SO 01 - Šatne -  ELI</t>
  </si>
  <si>
    <t>SO 01 - Šatne -  ZTI</t>
  </si>
  <si>
    <t>Krycí list rozpočtu</t>
  </si>
  <si>
    <t xml:space="preserve">Miesto:  </t>
  </si>
  <si>
    <t xml:space="preserve">Objekt SO 01 - Šatne -  ASR - stavebná časť </t>
  </si>
  <si>
    <t xml:space="preserve">Ks: </t>
  </si>
  <si>
    <t xml:space="preserve">Zákazka: </t>
  </si>
  <si>
    <t>Spracoval: Ing. Ján Halgaš</t>
  </si>
  <si>
    <t xml:space="preserve">Dňa </t>
  </si>
  <si>
    <t>15.04.2019</t>
  </si>
  <si>
    <t>Odberateľ: Obec Zámutov</t>
  </si>
  <si>
    <t>Projektant: LTK projekt s. r. o.</t>
  </si>
  <si>
    <t xml:space="preserve">Dodávateľ: </t>
  </si>
  <si>
    <t xml:space="preserve">IČO: </t>
  </si>
  <si>
    <t xml:space="preserve">DIČ: 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</si>
  <si>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</si>
  <si>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</si>
  <si>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</si>
  <si>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</si>
  <si>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</si>
  <si>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</si>
  <si>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</si>
  <si>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</si>
  <si>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</si>
  <si>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</si>
  <si>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</si>
  <si>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</si>
  <si>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</si>
  <si>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</si>
  <si>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</si>
  <si>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</si>
  <si>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</si>
  <si>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</si>
  <si>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</si>
  <si>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Sťažené výrobné podmienky</t>
  </si>
  <si>
    <t>Prevádzkové vplyvy</t>
  </si>
  <si>
    <t>0% z [H+P+M]</t>
  </si>
  <si>
    <t>0% z [H+P]</t>
  </si>
  <si>
    <t xml:space="preserve">D </t>
  </si>
  <si>
    <t>Sťažené podmienky dopravy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</si>
  <si>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</si>
  <si>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</si>
  <si>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</si>
  <si>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</si>
  <si>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</si>
  <si>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</si>
  <si>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</si>
  <si>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</si>
  <si>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</si>
  <si>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</si>
  <si>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</si>
  <si>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15.04.2019</t>
  </si>
  <si>
    <t>Prehľad rozpočtových nákladov</t>
  </si>
  <si>
    <t>Práce PSV</t>
  </si>
  <si>
    <t>IZOLÁCIE TEPELNÉ BEŽNÝCH STAVEB. KONŠTRUKCIÍ</t>
  </si>
  <si>
    <t>KONŠTRUKCIE TESÁRSKE</t>
  </si>
  <si>
    <t>DREVOSTAVBY</t>
  </si>
  <si>
    <t>KONŠTRUKCIE STOLÁRSKE</t>
  </si>
  <si>
    <t>KOVOVÉ DOPLNKOVÉ KONŠTRUKCIE</t>
  </si>
  <si>
    <t>PODLAHY POVLAKOVÉ</t>
  </si>
  <si>
    <t>PODLAHY A OBKLADY KERAMICKÉ-OBKLADY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</si>
  <si>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</si>
  <si>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</si>
  <si>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</si>
  <si>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</si>
  <si>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</si>
  <si>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</si>
  <si>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</si>
  <si>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</si>
  <si>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</si>
  <si>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</si>
  <si>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Hmotnosť/Mj</t>
  </si>
  <si>
    <t>Hmotnosť</t>
  </si>
  <si>
    <t>Suť</t>
  </si>
  <si>
    <t>Zákazka Šatne pre futbalový klub  Zámutov</t>
  </si>
  <si>
    <t xml:space="preserve"> 713131132</t>
  </si>
  <si>
    <t>Montáž tepelnej izolácie stien minerálnou vlnou, celoplošným prilepením</t>
  </si>
  <si>
    <t>m2</t>
  </si>
  <si>
    <t xml:space="preserve"> 713131143</t>
  </si>
  <si>
    <t>Montáž parotesnej fólie na steny</t>
  </si>
  <si>
    <t xml:space="preserve"> 713131148</t>
  </si>
  <si>
    <t>Montáž parotesnej fólie na stropy</t>
  </si>
  <si>
    <t>713/A 1</t>
  </si>
  <si>
    <t xml:space="preserve"> 713111111</t>
  </si>
  <si>
    <t>Montáž tepelnej izolácie stropov minerálnou vlnou, vrchom kladenou voľne</t>
  </si>
  <si>
    <t xml:space="preserve"> 713121111</t>
  </si>
  <si>
    <t>Montáž tepelnej izolácie podláh minerálnou vlnou, kladená voľne v jednej vrstve</t>
  </si>
  <si>
    <t>713/A 5</t>
  </si>
  <si>
    <t xml:space="preserve"> 998713201</t>
  </si>
  <si>
    <t>Presun hmôt pre izolácie tepelné v objektoch výšky do 6 m</t>
  </si>
  <si>
    <t>%</t>
  </si>
  <si>
    <t>P/PE</t>
  </si>
  <si>
    <t xml:space="preserve"> 6316300220</t>
  </si>
  <si>
    <t>Minerálna vlna hr. 150 mm - podlaha 1.NP v rámci oc. rámu</t>
  </si>
  <si>
    <t xml:space="preserve"> 6316300225</t>
  </si>
  <si>
    <t>Minerálna vlna hr. 150 mm (vložená do konštrukcie strechy kontajnera)</t>
  </si>
  <si>
    <t>S/S90</t>
  </si>
  <si>
    <t xml:space="preserve"> 6288001220</t>
  </si>
  <si>
    <t>Parotesné zábrany - PE fólia hr. 0,1 mm</t>
  </si>
  <si>
    <t xml:space="preserve"> 6313670592</t>
  </si>
  <si>
    <t>Minerálna vlna hrúbka 60 mm v oceľ. konštrucii - nosné steny</t>
  </si>
  <si>
    <t xml:space="preserve"> 6313670600</t>
  </si>
  <si>
    <t>Minerálna vlna hrúbka 120 mm v oceľ. ráme obv. stien</t>
  </si>
  <si>
    <t xml:space="preserve"> 762810140</t>
  </si>
  <si>
    <t>Podklad podlahy z dosiek CETRIS alebo ekvivalent  jednovrstvových skrutkovaných na pero a drážku hr. dosky 18 mm - podlaha 1.NP</t>
  </si>
  <si>
    <t>762/A 1</t>
  </si>
  <si>
    <t xml:space="preserve"> 998762202</t>
  </si>
  <si>
    <t>Presun hmôt pre konštrukcie tesárske v objektoch výšky do 12 m</t>
  </si>
  <si>
    <t xml:space="preserve"> 763115102</t>
  </si>
  <si>
    <t>Priečka SDK hr. 75 mm jednoducho opláštená doskami RBI 12.5 mm, CW 50</t>
  </si>
  <si>
    <t xml:space="preserve"> 763138250</t>
  </si>
  <si>
    <t xml:space="preserve">Protipožiarny podhľad SDK RF 15 mm </t>
  </si>
  <si>
    <t xml:space="preserve"> 763147113a</t>
  </si>
  <si>
    <t>Obklad steny sadrokartónom, doska RF (protipožiarná) 15 mm - nosné steny</t>
  </si>
  <si>
    <t>763/A 2</t>
  </si>
  <si>
    <t xml:space="preserve"> 763147113</t>
  </si>
  <si>
    <t>Obklad steny sadrokartónom, doska RF (protipožiarná) 15 mm - obvodová stena</t>
  </si>
  <si>
    <t xml:space="preserve"> 998763401</t>
  </si>
  <si>
    <t>Presun hmôt pre sádrokartónové konštrukcie v stavbách(objektoch )výšky do 7 m</t>
  </si>
  <si>
    <t xml:space="preserve"> 766621400</t>
  </si>
  <si>
    <t>Montáž okien plastových s hydroizolačnými ISO páskami (exteriérová a interiérová)</t>
  </si>
  <si>
    <t>m</t>
  </si>
  <si>
    <t>766/A 1</t>
  </si>
  <si>
    <t xml:space="preserve"> 766641161</t>
  </si>
  <si>
    <t>Montáž dverí plastových, vchodových, 1 m obvodu dverí</t>
  </si>
  <si>
    <t xml:space="preserve"> 766662112</t>
  </si>
  <si>
    <t>Montáž dverového krídla otočného jednokrídlového poldrážkového, do existujúcej zárubne, vrátane kovania</t>
  </si>
  <si>
    <t>ks</t>
  </si>
  <si>
    <t xml:space="preserve"> 766694141</t>
  </si>
  <si>
    <t>Montáž parapetnej dosky plastovej šírky do 300 mm, dĺžky do 1000 mm</t>
  </si>
  <si>
    <t xml:space="preserve"> 766694142</t>
  </si>
  <si>
    <t>Montáž parapetnej dosky plastovej šírky do 300 mm, dĺžky 1000-1600 mm</t>
  </si>
  <si>
    <t xml:space="preserve"> 998766201</t>
  </si>
  <si>
    <t>Presun hmot pre konštrukcie stolárske v objektoch výšky do 6 m</t>
  </si>
  <si>
    <t xml:space="preserve"> 2832301230</t>
  </si>
  <si>
    <t>Tesniaca fólia CX exteriér 290 mm/30 m, pre okenné konštrukcie</t>
  </si>
  <si>
    <t xml:space="preserve"> 2832301240</t>
  </si>
  <si>
    <t>Tesniaca fólia CX interiér 70 mm, pre okenné konštrukcie</t>
  </si>
  <si>
    <t xml:space="preserve"> 5491502040</t>
  </si>
  <si>
    <t>Kovanie - 2x kľučka, 2x rozeta BB, FAB alebo ekvivalent</t>
  </si>
  <si>
    <t xml:space="preserve"> 6114123301</t>
  </si>
  <si>
    <t>Plastové okno jednokrídlové OS, rozmer 900x1200 mm (vxš) izolačné dvojsklo - 6 komorový profil, vr. vnútorných parapetov - PL2</t>
  </si>
  <si>
    <t xml:space="preserve"> 6114123302</t>
  </si>
  <si>
    <t>Plastové okno jednokrídlové OS, rozmer 600x600 mm (vxš) izolačné dvojsklo - 6 komorový profil, vr. vnútorných parapetov - PL3</t>
  </si>
  <si>
    <t xml:space="preserve"> 6114123305</t>
  </si>
  <si>
    <t>Plastové vchodové dvere jednokrídlové plné, rozmer 2050x900 mm (vxš) - 6 komorový profil - PL4</t>
  </si>
  <si>
    <t>Plastové vchodové dvere jednokrídlové plné, rozmer 2050x700 mm (vxš) - 6 komorový profil - PL5</t>
  </si>
  <si>
    <t xml:space="preserve"> 6114123300</t>
  </si>
  <si>
    <t>Plastové okno jednokrídlové OS, rozmer 1200x1200 mm (vxš) izolačné dvojsklo - 6 komorový profil, vr. vnútorných parapetov - PL1</t>
  </si>
  <si>
    <t xml:space="preserve"> 6117103100</t>
  </si>
  <si>
    <t>Dvere vnútorné jednokrídlové, výplň papierová voština, povrch fólia M10, plné, šírka 600-900 mm - S1, S2</t>
  </si>
  <si>
    <t xml:space="preserve"> 767392110a</t>
  </si>
  <si>
    <t>Montáž záklopu plechom tvarovaným skrutkovaním</t>
  </si>
  <si>
    <t>767/A 3</t>
  </si>
  <si>
    <t xml:space="preserve"> 767995103</t>
  </si>
  <si>
    <t>Montáž oceľových konštrukcií</t>
  </si>
  <si>
    <t>kg</t>
  </si>
  <si>
    <t xml:space="preserve"> 998767201</t>
  </si>
  <si>
    <t>Presun hmôt pre kovové stavebné doplnkové konštrukcie v objektoch výšky do 6 m</t>
  </si>
  <si>
    <t xml:space="preserve"> 553000114</t>
  </si>
  <si>
    <t>Oceľová konštrukcia strechy - špecálny strešný profil</t>
  </si>
  <si>
    <t xml:space="preserve"> 553000115</t>
  </si>
  <si>
    <t>Oceľová konštrukcia - nosný skelet kontajnera</t>
  </si>
  <si>
    <t xml:space="preserve"> 553000117</t>
  </si>
  <si>
    <t>Oceľová konštrukcia - podlahové priečné nosníky 1.NP</t>
  </si>
  <si>
    <t xml:space="preserve"> 5532600284</t>
  </si>
  <si>
    <t>Plech trapéz T35 pozink. lakoplast. hr. 0,55 mm</t>
  </si>
  <si>
    <t xml:space="preserve"> 776420010</t>
  </si>
  <si>
    <t>Lepenie podlahových soklov z PVC</t>
  </si>
  <si>
    <t>775/A 2</t>
  </si>
  <si>
    <t xml:space="preserve"> 776541100</t>
  </si>
  <si>
    <t xml:space="preserve">Lepenie povlakových podláh PVC </t>
  </si>
  <si>
    <t xml:space="preserve"> 998776201</t>
  </si>
  <si>
    <t>Presun hmôt pre podlahy povlakové v objektoch výšky do 6 m</t>
  </si>
  <si>
    <t xml:space="preserve"> 2841291860</t>
  </si>
  <si>
    <t>Soklová lišta PVC</t>
  </si>
  <si>
    <t xml:space="preserve"> 2841305000</t>
  </si>
  <si>
    <t>Podlaha PVC hr.1,5mm</t>
  </si>
  <si>
    <t>771/A 2</t>
  </si>
  <si>
    <t xml:space="preserve"> 781445019</t>
  </si>
  <si>
    <t>Olejový náter stien</t>
  </si>
  <si>
    <t xml:space="preserve"> 784100017</t>
  </si>
  <si>
    <t>Maľby akrylátové dvojnásobné na jemnozrnný podklad výšky do 3,80 m</t>
  </si>
  <si>
    <t>784/A 2</t>
  </si>
  <si>
    <t xml:space="preserve"> 784100010</t>
  </si>
  <si>
    <t>Maľby akrylátové - penetrácia podkladu</t>
  </si>
  <si>
    <t>Objekt SO 01 - Šatne -  ELI</t>
  </si>
  <si>
    <t>Montážne práce</t>
  </si>
  <si>
    <t>M-21 ELEKTROMONTÁŽE</t>
  </si>
  <si>
    <t>921/M21</t>
  </si>
  <si>
    <t xml:space="preserve"> 210010301</t>
  </si>
  <si>
    <t xml:space="preserve">Krabica prístrojová bez zapojenia (1901, KP 68, KZ 3)   </t>
  </si>
  <si>
    <t xml:space="preserve"> 210010314</t>
  </si>
  <si>
    <t xml:space="preserve">Krabica (KT 250) odbočná s viečkom, bez zapojenia   </t>
  </si>
  <si>
    <t xml:space="preserve"> 210010321</t>
  </si>
  <si>
    <t xml:space="preserve">Krabica (1903, KR 68) odbocná s vieckom, svorkovnicou vrátane zapojenia, kruhová   </t>
  </si>
  <si>
    <t xml:space="preserve"> 210010322</t>
  </si>
  <si>
    <t xml:space="preserve">Krabica (KR 97) odbocná s vieckom, svorkovnicou vrátane zapojenia, kruhová   </t>
  </si>
  <si>
    <t xml:space="preserve"> 210010351</t>
  </si>
  <si>
    <t xml:space="preserve">Krabicová rozvodka z lisovaného izolantu vrátane ukončenia káblov a zapojenia vodičov typ 6455-11 do 4 m   </t>
  </si>
  <si>
    <t xml:space="preserve"> 210011302</t>
  </si>
  <si>
    <t xml:space="preserve">Osadenie polyamidovej príchytky do tehlového muriva HM 8   </t>
  </si>
  <si>
    <t xml:space="preserve"> 210100251</t>
  </si>
  <si>
    <t xml:space="preserve">Ukoncenie celoplastových káblov do 4 x 10 mm2   </t>
  </si>
  <si>
    <t xml:space="preserve"> 210110001</t>
  </si>
  <si>
    <t xml:space="preserve">Jednopólový spínač - radenie 1, nástenný pre prostredie obyčajné alebo vlhké vrátane zapojenia   </t>
  </si>
  <si>
    <t xml:space="preserve"> 210110003</t>
  </si>
  <si>
    <t xml:space="preserve">Sériový spínač (prepínač) -  radenie 5, nástenný pre prostredie obyčajné alebo vlhké vrátane zapojenia   </t>
  </si>
  <si>
    <t xml:space="preserve"> 210110004</t>
  </si>
  <si>
    <t xml:space="preserve">Striedavý spínač (prepínač) - radenie 6, nástenný pre prostredie obyčajné alebo vlhké vrátane zapojenia   </t>
  </si>
  <si>
    <t xml:space="preserve"> 210110041</t>
  </si>
  <si>
    <t xml:space="preserve">Spínace polozapustené a zapustené vrátane zapojenia jednopólový - radenie 1   </t>
  </si>
  <si>
    <t xml:space="preserve"> 210110045</t>
  </si>
  <si>
    <t xml:space="preserve">Spínac polozapustený a zapustený vrátane zapojenia stried.prep.- radenie 6   </t>
  </si>
  <si>
    <t xml:space="preserve"> 210110095</t>
  </si>
  <si>
    <t xml:space="preserve">Spínače snímač pohybu do stropu   </t>
  </si>
  <si>
    <t xml:space="preserve"> 210111011</t>
  </si>
  <si>
    <t xml:space="preserve">Domová zásuvka polozapustená alebo zapustená vrátane zapojenia 10/16 A 250 V 2P + Z   </t>
  </si>
  <si>
    <t xml:space="preserve"> 210111021</t>
  </si>
  <si>
    <t xml:space="preserve">Domová zásuvka v krabici obyc. alebo do vlhka, vrátane zapojenia 10/16 A 250 V 2P + Z   </t>
  </si>
  <si>
    <t xml:space="preserve"> 210190003</t>
  </si>
  <si>
    <t xml:space="preserve">Montáž oceloplechovej rozvodnice do váhy 100 kg   </t>
  </si>
  <si>
    <t xml:space="preserve"> 210201001</t>
  </si>
  <si>
    <t xml:space="preserve">Zapojenie svietidlá IP54, 1 x svetelný zdroj, stropného - nástenného  so žiarovkou   </t>
  </si>
  <si>
    <t xml:space="preserve"> 210950101</t>
  </si>
  <si>
    <t xml:space="preserve">Oznacovací štítok na kábel hliníkový (naviac proti norme)   </t>
  </si>
  <si>
    <t>HZS/HZS</t>
  </si>
  <si>
    <t xml:space="preserve"> HZS000113</t>
  </si>
  <si>
    <t xml:space="preserve">Revízia elektroinštalácie   </t>
  </si>
  <si>
    <t>hod</t>
  </si>
  <si>
    <t>R/RE</t>
  </si>
  <si>
    <t xml:space="preserve"> 210010024</t>
  </si>
  <si>
    <t xml:space="preserve">Rúrka ohybná elektroinštalačná z PVC typ FXP 16, uložená pevne   </t>
  </si>
  <si>
    <t xml:space="preserve"> 210201241</t>
  </si>
  <si>
    <t xml:space="preserve">Zapojenie svietidla IP20, 2x svetelný zdroj, zabudovatelné s lineárnou žiarovkou   </t>
  </si>
  <si>
    <t xml:space="preserve"> 210451021</t>
  </si>
  <si>
    <t xml:space="preserve">Napojenie konvektora   </t>
  </si>
  <si>
    <t xml:space="preserve"> 210800146</t>
  </si>
  <si>
    <t xml:space="preserve">Kábel medený uložený pevne CYKY 450/750 V 3x1,5   </t>
  </si>
  <si>
    <t xml:space="preserve"> 210800147</t>
  </si>
  <si>
    <t xml:space="preserve">Kábel medený uložený pevne CYKY 450/750 V 3x2,5   </t>
  </si>
  <si>
    <t xml:space="preserve"> 3410350085</t>
  </si>
  <si>
    <t xml:space="preserve">CYKY 3x1,5 Kábel pre pevné uloženie, medený STN   </t>
  </si>
  <si>
    <t xml:space="preserve"> 3410350086</t>
  </si>
  <si>
    <t xml:space="preserve">CYKY 3x2,5 Kábel pre pevné uloženie, medený STN   </t>
  </si>
  <si>
    <t xml:space="preserve"> 3410368800</t>
  </si>
  <si>
    <t xml:space="preserve">Konvektor 0,5kW, IP54   </t>
  </si>
  <si>
    <t xml:space="preserve"> 3410368801</t>
  </si>
  <si>
    <t xml:space="preserve">Konvektor 1,5 kW, IP24   </t>
  </si>
  <si>
    <t xml:space="preserve"> 3410368802</t>
  </si>
  <si>
    <t xml:space="preserve">Konvektor 1,0 kW, IP54   </t>
  </si>
  <si>
    <t xml:space="preserve"> 3483301080</t>
  </si>
  <si>
    <t xml:space="preserve">Svietidlo 2x36W, IP54   </t>
  </si>
  <si>
    <t xml:space="preserve"> 3486301230</t>
  </si>
  <si>
    <t xml:space="preserve">Interiérové svietidlo E27, IP54   </t>
  </si>
  <si>
    <t xml:space="preserve"> 3486302440</t>
  </si>
  <si>
    <t xml:space="preserve">Svietidlo 2x36W, IP20   </t>
  </si>
  <si>
    <t xml:space="preserve"> 3486801090</t>
  </si>
  <si>
    <t xml:space="preserve">Nástenné núdzové svietidlo 8W, IP42, 1 hodina, núdzový režim   </t>
  </si>
  <si>
    <t xml:space="preserve"> 3570232000</t>
  </si>
  <si>
    <t xml:space="preserve">Rozvádzac RS   </t>
  </si>
  <si>
    <t xml:space="preserve"> 3581900400</t>
  </si>
  <si>
    <t xml:space="preserve">Pohybový snímač LUXA 102-150 c  alebo ekvivalent </t>
  </si>
  <si>
    <t xml:space="preserve"> 3850021090</t>
  </si>
  <si>
    <t xml:space="preserve">LED žiarovka teplá biela E27, 10W   </t>
  </si>
  <si>
    <t xml:space="preserve"> 210010025</t>
  </si>
  <si>
    <t xml:space="preserve">Rúrka ohybná elektroinštalačná z PVC typ FXP 20, uložená pevne   </t>
  </si>
  <si>
    <t xml:space="preserve"> 210201311</t>
  </si>
  <si>
    <t xml:space="preserve">Zapojenie svietidla IP66, 2x svetelný zdroj, priemyselné s lineárnou žiarovkou   </t>
  </si>
  <si>
    <t xml:space="preserve"> 210201500</t>
  </si>
  <si>
    <t xml:space="preserve">Zapojenie svietidla 1x svetelný zdroj - núdzový režim   </t>
  </si>
  <si>
    <t>S/S20</t>
  </si>
  <si>
    <t xml:space="preserve"> 2830022200</t>
  </si>
  <si>
    <t xml:space="preserve">Označovač káblov  0,2 - 1,5 mm2 0  typ:  J020   </t>
  </si>
  <si>
    <t xml:space="preserve"> 2830403500</t>
  </si>
  <si>
    <t xml:space="preserve">Hmoždinka klasická   8 mm T8  typ:  T8-PA   </t>
  </si>
  <si>
    <t>S/S30</t>
  </si>
  <si>
    <t xml:space="preserve"> 3410300439</t>
  </si>
  <si>
    <t xml:space="preserve">Krabica univerzálna  šedá  KPR 68 KA   </t>
  </si>
  <si>
    <t xml:space="preserve"> 3410301487</t>
  </si>
  <si>
    <t xml:space="preserve">Skriňa rozvodná  šedá s viečkom  KT 250 KB   </t>
  </si>
  <si>
    <t xml:space="preserve"> 3412611002</t>
  </si>
  <si>
    <t xml:space="preserve">Rúrka ohybná FXP20   </t>
  </si>
  <si>
    <t xml:space="preserve"> 3450201320</t>
  </si>
  <si>
    <t xml:space="preserve">Spínač 1 do vlhka 3553-01629   </t>
  </si>
  <si>
    <t xml:space="preserve"> 3450201480</t>
  </si>
  <si>
    <t xml:space="preserve">Prepínač 5 do vlhka 3553-05629   </t>
  </si>
  <si>
    <t xml:space="preserve"> 3450201570</t>
  </si>
  <si>
    <t xml:space="preserve">Prepínač 6 do vlhka 3553-06629   </t>
  </si>
  <si>
    <t xml:space="preserve"> 3450202870</t>
  </si>
  <si>
    <t>Spínac c.1 LE 774401   alebo ekvivalent</t>
  </si>
  <si>
    <t xml:space="preserve"> 3450202910</t>
  </si>
  <si>
    <t>Spínac c.6 LE 774406   alebo ekvivalent</t>
  </si>
  <si>
    <t xml:space="preserve"> 3450204890</t>
  </si>
  <si>
    <t>Jednorámcek LE 774451   alebo ekvivalent</t>
  </si>
  <si>
    <t xml:space="preserve"> 3450318300</t>
  </si>
  <si>
    <t>Zásuvka 1NPE LE 774396   alebo ekvivalent</t>
  </si>
  <si>
    <t xml:space="preserve"> 3450329900</t>
  </si>
  <si>
    <t>Zásuvka 5517-2610   alebo ekvivalent</t>
  </si>
  <si>
    <t xml:space="preserve"> 3450710200</t>
  </si>
  <si>
    <t xml:space="preserve">Rúrka FXP 16   </t>
  </si>
  <si>
    <t xml:space="preserve"> 3450906510</t>
  </si>
  <si>
    <t xml:space="preserve">Krabica  KU 68-1901   </t>
  </si>
  <si>
    <t xml:space="preserve"> 3450911000</t>
  </si>
  <si>
    <t xml:space="preserve">Krabica  KR-97   </t>
  </si>
  <si>
    <t xml:space="preserve"> 3450927500</t>
  </si>
  <si>
    <t xml:space="preserve">Krabica 6455-12 acid   </t>
  </si>
  <si>
    <t xml:space="preserve"> 3470304000</t>
  </si>
  <si>
    <t xml:space="preserve">Trubica OSRAM alebo ekvivalent 120cm 36W   </t>
  </si>
  <si>
    <t>Objekt SO 01 - Šatne -  ZTI</t>
  </si>
  <si>
    <t>Práce HSV</t>
  </si>
  <si>
    <t>ZEMNÉ PRÁCE</t>
  </si>
  <si>
    <t>VODOROVNÉ KONŠTRUKCIE</t>
  </si>
  <si>
    <t>PRESUNY HMÔT</t>
  </si>
  <si>
    <t>ZTI-VNÚTORNA KANALIZÁCIA</t>
  </si>
  <si>
    <t>ZTI-VNÚTORNÝ VODOVOD</t>
  </si>
  <si>
    <t>ZTI-ZARIAĎOVACIE PREDMETY</t>
  </si>
  <si>
    <t xml:space="preserve">  1/A 1</t>
  </si>
  <si>
    <t xml:space="preserve"> 132201102</t>
  </si>
  <si>
    <t>Výkop ryhy do šírky 600 mm v horn.3 nad 100 m3</t>
  </si>
  <si>
    <t>m3</t>
  </si>
  <si>
    <t xml:space="preserve"> 132201109</t>
  </si>
  <si>
    <t>Príplatok k cene za lepivosť horniny 3</t>
  </si>
  <si>
    <t xml:space="preserve"> 162301101</t>
  </si>
  <si>
    <t>Vodorovné premiestnenie výkopku tr.1-4 do 500 m</t>
  </si>
  <si>
    <t xml:space="preserve"> 171201201</t>
  </si>
  <si>
    <t>Uloženie sypaniny na skládky do 100 m3</t>
  </si>
  <si>
    <t xml:space="preserve"> 175101101</t>
  </si>
  <si>
    <t>Obsyp potrubia sypaninou z vhodných hornín 1 až 4 bez prehodenia sypaniny</t>
  </si>
  <si>
    <t xml:space="preserve"> 174101101</t>
  </si>
  <si>
    <t>Zásyp sypaninou so zhutnením jám, šachiet, rýh, zárezov alebo okolo objektov v týchto vykopávkach</t>
  </si>
  <si>
    <t>M3</t>
  </si>
  <si>
    <t xml:space="preserve"> MAG011</t>
  </si>
  <si>
    <t xml:space="preserve">Poplatok za skládkovanie zeminy </t>
  </si>
  <si>
    <t>t</t>
  </si>
  <si>
    <t>S/S60</t>
  </si>
  <si>
    <t xml:space="preserve"> 5833743700</t>
  </si>
  <si>
    <t>Štrkopiesok preddrvený 0-16 N</t>
  </si>
  <si>
    <t xml:space="preserve"> 5833755100</t>
  </si>
  <si>
    <t xml:space="preserve">Štrkopiesok preddrvený 0-63 B   </t>
  </si>
  <si>
    <t>271/A 1</t>
  </si>
  <si>
    <t xml:space="preserve"> 451572111</t>
  </si>
  <si>
    <t>Lôžko pod potrubie, stoky a drobné objekty, v otvorenom výkope z kameniva drobného ťaženého 0-4 mm</t>
  </si>
  <si>
    <t xml:space="preserve"> 998276101</t>
  </si>
  <si>
    <t>Presun hmôt pre rúrové vedenie hĺbené z rúr z plast. hmôt alebo sklolamin. v otvorenom výkope</t>
  </si>
  <si>
    <t>713/A 4</t>
  </si>
  <si>
    <t xml:space="preserve"> 713482141</t>
  </si>
  <si>
    <t>Montáž trubíc z EPDM,hr.25-32,vnút.priemer do 38</t>
  </si>
  <si>
    <t xml:space="preserve"> 998713203</t>
  </si>
  <si>
    <t>Presun hmôt pre izolácie tepelné v objektoch výšky nad 12 m do 24 m</t>
  </si>
  <si>
    <t xml:space="preserve"> 2837741528</t>
  </si>
  <si>
    <t>Izolácia  Trubice  Tubolit 32/5-DG   ARC-0030  Armacell  AZ FLEX alebo ekvivalent</t>
  </si>
  <si>
    <t xml:space="preserve"> 2837741542</t>
  </si>
  <si>
    <t>Izolácia  Trubice  ako napr.Tubolit 25/5-DG   ARC-0051  Armacell  AZ FLEX alebo ekvivalent</t>
  </si>
  <si>
    <t xml:space="preserve"> 2837741555</t>
  </si>
  <si>
    <t>Izolácia  Trubice ako napr. Tubolit 20/5-DG   ARC-0052  Armacell  AZ FLEX alebo ekvivalent</t>
  </si>
  <si>
    <t xml:space="preserve"> 721273</t>
  </si>
  <si>
    <t>Ventilačná hlavica novodurová   D 110/600</t>
  </si>
  <si>
    <t>721/A 1</t>
  </si>
  <si>
    <t xml:space="preserve"> 721171109</t>
  </si>
  <si>
    <t>Potrubie z novodurových rúr TPD 5-177-67 odpadové hrdlové D 110x2,2</t>
  </si>
  <si>
    <t xml:space="preserve"> 721171112</t>
  </si>
  <si>
    <t>Potrubie z novodurových rúr TPD 5-177-67 odpadové hrdlové D 160x3,9</t>
  </si>
  <si>
    <t xml:space="preserve"> 721173204</t>
  </si>
  <si>
    <t>Potrubie z novodurových rúr TPD 5-177-67 pripájacie D 40x1,8</t>
  </si>
  <si>
    <t xml:space="preserve"> 721173205</t>
  </si>
  <si>
    <t>Potrubie z novodurových rúr TPD 5-177-67 pripájacie D 50x1,8</t>
  </si>
  <si>
    <t xml:space="preserve"> 721194104</t>
  </si>
  <si>
    <t>Zriadenie prípojky na potrubí vyvedenie a upevnenie odpadových výpustiek D 40x1,8</t>
  </si>
  <si>
    <t xml:space="preserve"> 721194105</t>
  </si>
  <si>
    <t>Zriadenie prípojky na potrubí vyvedenie a upevnenie odpadových výpustiek D 50x1,8</t>
  </si>
  <si>
    <t xml:space="preserve"> 721194109</t>
  </si>
  <si>
    <t>Zriadenie prípojky na potrubí vyvedenie a upevnenie odpadových výpustiek D 110x2,3</t>
  </si>
  <si>
    <t xml:space="preserve"> 721290112</t>
  </si>
  <si>
    <t>Ostatné - skúška tesnosti kanalizácie v objektoch vodou DN 150 alebo DN 200</t>
  </si>
  <si>
    <t xml:space="preserve"> 721290123</t>
  </si>
  <si>
    <t>Ostatné - skúška tesnosti kanalizácie v objektoch dymom do DN 300</t>
  </si>
  <si>
    <t xml:space="preserve"> 998721203</t>
  </si>
  <si>
    <t>Presun hmôt pre vnútornú kanalizáciu v objektoch výšky nad 12 do 24 m</t>
  </si>
  <si>
    <t xml:space="preserve"> 551090040955</t>
  </si>
  <si>
    <t>Poistný ventil, membránový, PN 3, DN 15</t>
  </si>
  <si>
    <t xml:space="preserve"> 55</t>
  </si>
  <si>
    <t>Montáž armatúry závitovej s jedným závitom,nástenka pre výtokový ventil G 1</t>
  </si>
  <si>
    <t xml:space="preserve"> 722171210</t>
  </si>
  <si>
    <t>Potrubie z plastických hmôt z PE rúrok TPD 71-6571  rad stredne ťažký z rPE D 20/2,0-16</t>
  </si>
  <si>
    <t>721/A 2</t>
  </si>
  <si>
    <t xml:space="preserve"> 722130215</t>
  </si>
  <si>
    <t>Potrubie z oceľ.rúr pozink.bezšvík.bežných-11 353.0,10 004.0 zvarov. bežných-11 343.00 DN 32</t>
  </si>
  <si>
    <t xml:space="preserve"> 722171212</t>
  </si>
  <si>
    <t>Potrubie z plastických hmôt z PE rúrok TPD 71-6571  rad stredne ťažký z rPE D 25/2,7</t>
  </si>
  <si>
    <t xml:space="preserve"> 722190401</t>
  </si>
  <si>
    <t>Vyvedenie a upevnenie výpustky   DN 15</t>
  </si>
  <si>
    <t xml:space="preserve"> 722231041</t>
  </si>
  <si>
    <t>Montáž armatúry s dvoma závitmi,posúvač klinový G 1/2</t>
  </si>
  <si>
    <t xml:space="preserve"> 722231042</t>
  </si>
  <si>
    <t>Montáž armatúry s dvoma závitmi,posúvač klinový G 3/4</t>
  </si>
  <si>
    <t xml:space="preserve"> 722231043</t>
  </si>
  <si>
    <t>Montáž armatúry s dvoma závitmi,posúvač klinový G 1</t>
  </si>
  <si>
    <t xml:space="preserve"> 722290226</t>
  </si>
  <si>
    <t>Tlaková skúška vodovodného potrubia závitového do DN 50</t>
  </si>
  <si>
    <t xml:space="preserve"> 722290234</t>
  </si>
  <si>
    <t>Prepláchnutie a dezinfekcia vodovodného potrubia do DN 80</t>
  </si>
  <si>
    <t xml:space="preserve"> 998722203</t>
  </si>
  <si>
    <t>Presun hmôt pre vnútorný vodovod v objektoch  výšky nad 12 do 24 m</t>
  </si>
  <si>
    <t xml:space="preserve"> 55126289</t>
  </si>
  <si>
    <t>Gulový uzáver 1</t>
  </si>
  <si>
    <t xml:space="preserve"> 551262898989</t>
  </si>
  <si>
    <t>Gulový uzáver 3/4</t>
  </si>
  <si>
    <t xml:space="preserve"> 5514444</t>
  </si>
  <si>
    <t>Kohutiky ku zar.predmetom DN15</t>
  </si>
  <si>
    <t xml:space="preserve"> 55178933111</t>
  </si>
  <si>
    <t>Spätný ventil 3/4</t>
  </si>
  <si>
    <t xml:space="preserve"> 725219202</t>
  </si>
  <si>
    <t>Montáž pisoáru bez výtokovej armatúry z bieleho diturvitu so zápachovou uzávierkou na konzoly</t>
  </si>
  <si>
    <t>súb</t>
  </si>
  <si>
    <t>721/A 5</t>
  </si>
  <si>
    <t xml:space="preserve"> 725119106</t>
  </si>
  <si>
    <t>Montáž splachovacej nádržky s rohovým ventilom vysoko alebo nízkopoložených</t>
  </si>
  <si>
    <t xml:space="preserve"> 725219201</t>
  </si>
  <si>
    <t>Montáž umývadla bez výtokovej armatúry z bieleho diturvitu so zápachovou uzávierkou na konzoly</t>
  </si>
  <si>
    <t xml:space="preserve"> 725229102</t>
  </si>
  <si>
    <t>Montáž sprchovacej vaničky plechovej bez výtokových armatúr so zápachovou uzávierkou oceľových</t>
  </si>
  <si>
    <t xml:space="preserve"> 725829201</t>
  </si>
  <si>
    <t>Montáž batérie umývadlovej  nástennej chromovanej</t>
  </si>
  <si>
    <t xml:space="preserve"> 725839203</t>
  </si>
  <si>
    <t>Montáž batérie sprchovej nástennej G 1/2</t>
  </si>
  <si>
    <t xml:space="preserve"> 998725203</t>
  </si>
  <si>
    <t>Presun hmôt pre zariaďovacie predmety v objektoch výšky nad 12 do 24 m</t>
  </si>
  <si>
    <t xml:space="preserve"> 541322950011158</t>
  </si>
  <si>
    <t>Zasobník teplej vody elektrický 300 l</t>
  </si>
  <si>
    <t>Zasobník teplej vody elektrický 50 l</t>
  </si>
  <si>
    <t xml:space="preserve"> 55211</t>
  </si>
  <si>
    <t>Záchod s nizkoploženou nadžkou</t>
  </si>
  <si>
    <t xml:space="preserve"> 552114477</t>
  </si>
  <si>
    <t xml:space="preserve">Umývadlo </t>
  </si>
  <si>
    <t xml:space="preserve"> 552114478</t>
  </si>
  <si>
    <t xml:space="preserve">Pisoár </t>
  </si>
  <si>
    <t>S/S50</t>
  </si>
  <si>
    <t xml:space="preserve"> 5514427600</t>
  </si>
  <si>
    <t xml:space="preserve">Batéria umyvadlová </t>
  </si>
  <si>
    <t xml:space="preserve"> 5514512300</t>
  </si>
  <si>
    <t>Batéria sprchová ručná</t>
  </si>
  <si>
    <t xml:space="preserve"> 5522056000</t>
  </si>
  <si>
    <t>Sprchová vanička plechová smaltovaná biela 900/900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</si>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</sst>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11"/>
      <color rgb="FFFF0000"/>
      <name val="Calibri"/>
      <family val="2"/>
      <charset val="238"/>
      <scheme val="minor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9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808080"/>
      </bottom>
      <diagonal/>
    </border>
    <border>
      <left/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double">
        <color rgb="FF000000"/>
      </right>
      <top style="thin">
        <color rgb="FF80808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164" fontId="1" fillId="0" borderId="9" xfId="0" applyNumberFormat="1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164" fontId="1" fillId="0" borderId="26" xfId="0" applyNumberFormat="1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0" fontId="6" fillId="0" borderId="15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5" fillId="0" borderId="20" xfId="0" applyFont="1" applyFill="1" applyBorder="1"/>
    <xf numFmtId="0" fontId="5" fillId="0" borderId="15" xfId="0" applyFont="1" applyFill="1" applyBorder="1"/>
    <xf numFmtId="0" fontId="5" fillId="0" borderId="8" xfId="0" applyFont="1" applyFill="1" applyBorder="1"/>
    <xf numFmtId="0" fontId="5" fillId="0" borderId="25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6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2" xfId="0" applyFont="1" applyFill="1" applyBorder="1"/>
    <xf numFmtId="0" fontId="5" fillId="0" borderId="9" xfId="0" applyFont="1" applyFill="1" applyBorder="1"/>
    <xf numFmtId="0" fontId="4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1" xfId="0" applyFont="1" applyFill="1" applyBorder="1"/>
    <xf numFmtId="0" fontId="5" fillId="0" borderId="42" xfId="0" applyFont="1" applyFill="1" applyBorder="1" applyAlignment="1">
      <alignment horizontal="center"/>
    </xf>
    <xf numFmtId="164" fontId="1" fillId="0" borderId="20" xfId="0" applyNumberFormat="1" applyFont="1" applyFill="1" applyBorder="1"/>
    <xf numFmtId="0" fontId="5" fillId="0" borderId="46" xfId="0" applyFont="1" applyFill="1" applyBorder="1" applyAlignment="1">
      <alignment horizontal="center"/>
    </xf>
    <xf numFmtId="0" fontId="5" fillId="0" borderId="47" xfId="0" applyFont="1" applyFill="1" applyBorder="1" applyAlignment="1">
      <alignment horizontal="center"/>
    </xf>
    <xf numFmtId="0" fontId="5" fillId="0" borderId="48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" fillId="0" borderId="52" xfId="0" applyFont="1" applyFill="1" applyBorder="1"/>
    <xf numFmtId="0" fontId="5" fillId="0" borderId="53" xfId="0" applyFont="1" applyFill="1" applyBorder="1"/>
    <xf numFmtId="164" fontId="1" fillId="0" borderId="54" xfId="0" applyNumberFormat="1" applyFont="1" applyFill="1" applyBorder="1"/>
    <xf numFmtId="164" fontId="5" fillId="0" borderId="49" xfId="0" applyNumberFormat="1" applyFont="1" applyFill="1" applyBorder="1"/>
    <xf numFmtId="164" fontId="5" fillId="0" borderId="50" xfId="0" applyNumberFormat="1" applyFont="1" applyFill="1" applyBorder="1"/>
    <xf numFmtId="164" fontId="5" fillId="0" borderId="51" xfId="0" applyNumberFormat="1" applyFont="1" applyFill="1" applyBorder="1"/>
    <xf numFmtId="164" fontId="5" fillId="0" borderId="52" xfId="0" applyNumberFormat="1" applyFont="1" applyFill="1" applyBorder="1"/>
    <xf numFmtId="164" fontId="1" fillId="0" borderId="53" xfId="0" applyNumberFormat="1" applyFont="1" applyFill="1" applyBorder="1"/>
    <xf numFmtId="164" fontId="5" fillId="0" borderId="0" xfId="0" applyNumberFormat="1" applyFont="1" applyFill="1" applyBorder="1"/>
    <xf numFmtId="164" fontId="5" fillId="0" borderId="55" xfId="0" applyNumberFormat="1" applyFont="1" applyFill="1" applyBorder="1"/>
    <xf numFmtId="0" fontId="1" fillId="0" borderId="56" xfId="0" applyFont="1" applyFill="1" applyBorder="1"/>
    <xf numFmtId="0" fontId="1" fillId="0" borderId="57" xfId="0" applyFont="1" applyFill="1" applyBorder="1"/>
    <xf numFmtId="0" fontId="1" fillId="0" borderId="58" xfId="0" applyFont="1" applyFill="1" applyBorder="1"/>
    <xf numFmtId="0" fontId="1" fillId="0" borderId="59" xfId="0" applyFont="1" applyFill="1" applyBorder="1"/>
    <xf numFmtId="164" fontId="1" fillId="0" borderId="21" xfId="0" applyNumberFormat="1" applyFont="1" applyFill="1" applyBorder="1"/>
    <xf numFmtId="164" fontId="1" fillId="0" borderId="55" xfId="0" applyNumberFormat="1" applyFont="1" applyFill="1" applyBorder="1"/>
    <xf numFmtId="164" fontId="5" fillId="0" borderId="61" xfId="0" applyNumberFormat="1" applyFont="1" applyFill="1" applyBorder="1"/>
    <xf numFmtId="164" fontId="1" fillId="0" borderId="61" xfId="0" applyNumberFormat="1" applyFont="1" applyFill="1" applyBorder="1"/>
    <xf numFmtId="0" fontId="4" fillId="0" borderId="63" xfId="0" applyFont="1" applyFill="1" applyBorder="1" applyAlignment="1">
      <alignment horizontal="center"/>
    </xf>
    <xf numFmtId="0" fontId="5" fillId="0" borderId="64" xfId="0" applyFont="1" applyFill="1" applyBorder="1"/>
    <xf numFmtId="0" fontId="5" fillId="0" borderId="65" xfId="0" applyFont="1" applyFill="1" applyBorder="1"/>
    <xf numFmtId="0" fontId="5" fillId="0" borderId="66" xfId="0" applyFont="1" applyFill="1" applyBorder="1" applyAlignment="1">
      <alignment horizontal="center"/>
    </xf>
    <xf numFmtId="0" fontId="5" fillId="0" borderId="67" xfId="0" applyFont="1" applyFill="1" applyBorder="1"/>
    <xf numFmtId="164" fontId="5" fillId="0" borderId="67" xfId="0" applyNumberFormat="1" applyFont="1" applyFill="1" applyBorder="1"/>
    <xf numFmtId="164" fontId="5" fillId="0" borderId="68" xfId="0" applyNumberFormat="1" applyFont="1" applyFill="1" applyBorder="1"/>
    <xf numFmtId="164" fontId="1" fillId="0" borderId="70" xfId="0" applyNumberFormat="1" applyFont="1" applyFill="1" applyBorder="1"/>
    <xf numFmtId="164" fontId="4" fillId="0" borderId="71" xfId="0" applyNumberFormat="1" applyFont="1" applyFill="1" applyBorder="1"/>
    <xf numFmtId="164" fontId="1" fillId="0" borderId="72" xfId="0" applyNumberFormat="1" applyFont="1" applyFill="1" applyBorder="1"/>
    <xf numFmtId="0" fontId="1" fillId="0" borderId="14" xfId="0" applyFont="1" applyFill="1" applyBorder="1"/>
    <xf numFmtId="0" fontId="1" fillId="0" borderId="73" xfId="0" applyFont="1" applyFill="1" applyBorder="1"/>
    <xf numFmtId="0" fontId="1" fillId="0" borderId="74" xfId="0" applyFont="1" applyFill="1" applyBorder="1"/>
    <xf numFmtId="0" fontId="5" fillId="0" borderId="10" xfId="0" applyFont="1" applyFill="1" applyBorder="1"/>
    <xf numFmtId="0" fontId="5" fillId="0" borderId="75" xfId="0" applyFont="1" applyFill="1" applyBorder="1"/>
    <xf numFmtId="164" fontId="5" fillId="0" borderId="76" xfId="0" applyNumberFormat="1" applyFont="1" applyFill="1" applyBorder="1"/>
    <xf numFmtId="164" fontId="4" fillId="0" borderId="77" xfId="0" applyNumberFormat="1" applyFont="1" applyFill="1" applyBorder="1"/>
    <xf numFmtId="164" fontId="4" fillId="0" borderId="78" xfId="0" applyNumberFormat="1" applyFont="1" applyFill="1" applyBorder="1"/>
    <xf numFmtId="0" fontId="4" fillId="0" borderId="79" xfId="0" applyFont="1" applyFill="1" applyBorder="1" applyAlignment="1">
      <alignment horizontal="center"/>
    </xf>
    <xf numFmtId="0" fontId="5" fillId="0" borderId="45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2" xfId="0" applyNumberFormat="1" applyFont="1" applyFill="1" applyBorder="1"/>
    <xf numFmtId="0" fontId="5" fillId="0" borderId="76" xfId="0" applyFont="1" applyFill="1" applyBorder="1"/>
    <xf numFmtId="0" fontId="5" fillId="0" borderId="0" xfId="0" applyFont="1" applyFill="1" applyBorder="1"/>
    <xf numFmtId="0" fontId="5" fillId="0" borderId="55" xfId="0" applyFont="1" applyFill="1" applyBorder="1"/>
    <xf numFmtId="0" fontId="1" fillId="0" borderId="0" xfId="0" applyFont="1" applyFill="1" applyBorder="1"/>
    <xf numFmtId="164" fontId="6" fillId="0" borderId="69" xfId="0" applyNumberFormat="1" applyFont="1" applyFill="1" applyBorder="1"/>
    <xf numFmtId="164" fontId="6" fillId="0" borderId="80" xfId="0" applyNumberFormat="1" applyFont="1" applyFill="1" applyBorder="1"/>
    <xf numFmtId="164" fontId="6" fillId="0" borderId="81" xfId="0" applyNumberFormat="1" applyFont="1" applyFill="1" applyBorder="1"/>
    <xf numFmtId="164" fontId="1" fillId="0" borderId="80" xfId="0" applyNumberFormat="1" applyFont="1" applyFill="1" applyBorder="1"/>
    <xf numFmtId="0" fontId="1" fillId="0" borderId="82" xfId="0" applyFont="1" applyFill="1" applyBorder="1"/>
    <xf numFmtId="164" fontId="5" fillId="0" borderId="83" xfId="0" applyNumberFormat="1" applyFont="1" applyFill="1" applyBorder="1"/>
    <xf numFmtId="0" fontId="1" fillId="0" borderId="84" xfId="0" applyFont="1" applyFill="1" applyBorder="1"/>
    <xf numFmtId="0" fontId="1" fillId="0" borderId="55" xfId="0" applyFont="1" applyFill="1" applyBorder="1"/>
    <xf numFmtId="164" fontId="5" fillId="0" borderId="80" xfId="0" applyNumberFormat="1" applyFont="1" applyFill="1" applyBorder="1"/>
    <xf numFmtId="164" fontId="5" fillId="0" borderId="81" xfId="0" applyNumberFormat="1" applyFont="1" applyFill="1" applyBorder="1"/>
    <xf numFmtId="164" fontId="1" fillId="0" borderId="81" xfId="0" applyNumberFormat="1" applyFont="1" applyFill="1" applyBorder="1"/>
    <xf numFmtId="0" fontId="1" fillId="0" borderId="61" xfId="0" applyFont="1" applyFill="1" applyBorder="1"/>
    <xf numFmtId="0" fontId="5" fillId="0" borderId="61" xfId="0" applyFont="1" applyFill="1" applyBorder="1"/>
    <xf numFmtId="0" fontId="1" fillId="0" borderId="85" xfId="0" applyFont="1" applyFill="1" applyBorder="1"/>
    <xf numFmtId="164" fontId="1" fillId="0" borderId="86" xfId="0" applyNumberFormat="1" applyFont="1" applyFill="1" applyBorder="1"/>
    <xf numFmtId="164" fontId="8" fillId="0" borderId="87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1" fillId="0" borderId="92" xfId="0" applyFont="1" applyFill="1" applyBorder="1"/>
    <xf numFmtId="0" fontId="1" fillId="0" borderId="93" xfId="0" applyFont="1" applyFill="1" applyBorder="1"/>
    <xf numFmtId="0" fontId="1" fillId="0" borderId="60" xfId="0" applyFont="1" applyFill="1" applyBorder="1"/>
    <xf numFmtId="0" fontId="1" fillId="0" borderId="62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8" xfId="0" applyFont="1" applyFill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4" xfId="0" applyFont="1" applyBorder="1"/>
    <xf numFmtId="164" fontId="5" fillId="0" borderId="94" xfId="0" applyNumberFormat="1" applyFont="1" applyBorder="1"/>
    <xf numFmtId="165" fontId="5" fillId="0" borderId="94" xfId="0" applyNumberFormat="1" applyFont="1" applyBorder="1"/>
    <xf numFmtId="0" fontId="9" fillId="0" borderId="0" xfId="0" applyFont="1"/>
    <xf numFmtId="0" fontId="4" fillId="0" borderId="94" xfId="0" applyFont="1" applyBorder="1"/>
    <xf numFmtId="164" fontId="4" fillId="0" borderId="94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0" fillId="0" borderId="1" xfId="0" applyFill="1" applyBorder="1"/>
    <xf numFmtId="0" fontId="10" fillId="2" borderId="0" xfId="0" applyFont="1" applyFill="1"/>
    <xf numFmtId="0" fontId="10" fillId="0" borderId="0" xfId="0" applyFont="1"/>
    <xf numFmtId="0" fontId="9" fillId="2" borderId="0" xfId="0" applyFont="1" applyFill="1"/>
    <xf numFmtId="0" fontId="1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6" fontId="1" fillId="0" borderId="0" xfId="0" applyNumberFormat="1" applyFont="1"/>
    <xf numFmtId="0" fontId="4" fillId="2" borderId="94" xfId="0" applyFont="1" applyFill="1" applyBorder="1"/>
    <xf numFmtId="0" fontId="0" fillId="0" borderId="4" xfId="0" applyFill="1" applyBorder="1"/>
    <xf numFmtId="0" fontId="11" fillId="2" borderId="94" xfId="0" applyFont="1" applyFill="1" applyBorder="1"/>
    <xf numFmtId="49" fontId="5" fillId="0" borderId="94" xfId="0" applyNumberFormat="1" applyFont="1" applyBorder="1"/>
    <xf numFmtId="166" fontId="5" fillId="0" borderId="94" xfId="0" applyNumberFormat="1" applyFont="1" applyBorder="1"/>
    <xf numFmtId="0" fontId="9" fillId="0" borderId="94" xfId="0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9" fillId="0" borderId="0" xfId="0" applyNumberFormat="1" applyFont="1"/>
    <xf numFmtId="165" fontId="5" fillId="0" borderId="0" xfId="0" applyNumberFormat="1" applyFont="1" applyAlignment="1">
      <alignment wrapText="1"/>
    </xf>
    <xf numFmtId="166" fontId="4" fillId="0" borderId="0" xfId="0" applyNumberFormat="1" applyFont="1"/>
    <xf numFmtId="0" fontId="12" fillId="0" borderId="94" xfId="0" applyFont="1" applyBorder="1"/>
    <xf numFmtId="166" fontId="12" fillId="0" borderId="94" xfId="0" applyNumberFormat="1" applyFont="1" applyBorder="1"/>
    <xf numFmtId="164" fontId="12" fillId="0" borderId="94" xfId="0" applyNumberFormat="1" applyFont="1" applyBorder="1"/>
    <xf numFmtId="0" fontId="13" fillId="0" borderId="94" xfId="0" applyFont="1" applyBorder="1"/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5" xfId="0" applyFont="1" applyFill="1" applyBorder="1" applyAlignment="1">
      <alignment horizontal="center"/>
    </xf>
    <xf numFmtId="0" fontId="1" fillId="0" borderId="77" xfId="0" applyFont="1" applyFill="1" applyBorder="1"/>
    <xf numFmtId="0" fontId="1" fillId="0" borderId="96" xfId="0" applyFont="1" applyFill="1" applyBorder="1"/>
    <xf numFmtId="164" fontId="1" fillId="0" borderId="97" xfId="0" applyNumberFormat="1" applyFont="1" applyFill="1" applyBorder="1"/>
    <xf numFmtId="164" fontId="8" fillId="0" borderId="98" xfId="0" applyNumberFormat="1" applyFont="1" applyFill="1" applyBorder="1"/>
    <xf numFmtId="166" fontId="14" fillId="0" borderId="94" xfId="0" applyNumberFormat="1" applyFont="1" applyBorder="1"/>
    <xf numFmtId="0" fontId="4" fillId="0" borderId="1" xfId="0" applyFont="1" applyFill="1" applyBorder="1"/>
    <xf numFmtId="0" fontId="6" fillId="0" borderId="29" xfId="0" applyFont="1" applyFill="1" applyBorder="1"/>
    <xf numFmtId="0" fontId="6" fillId="0" borderId="30" xfId="0" applyFont="1" applyFill="1" applyBorder="1"/>
    <xf numFmtId="0" fontId="6" fillId="0" borderId="31" xfId="0" applyFont="1" applyFill="1" applyBorder="1"/>
    <xf numFmtId="0" fontId="5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1" fillId="0" borderId="31" xfId="0" applyFont="1" applyFill="1" applyBorder="1" applyAlignment="1">
      <alignment wrapText="1"/>
    </xf>
    <xf numFmtId="0" fontId="5" fillId="0" borderId="39" xfId="0" applyFont="1" applyFill="1" applyBorder="1" applyAlignment="1">
      <alignment wrapText="1"/>
    </xf>
    <xf numFmtId="0" fontId="1" fillId="0" borderId="40" xfId="0" applyFont="1" applyFill="1" applyBorder="1" applyAlignment="1">
      <alignment wrapText="1"/>
    </xf>
    <xf numFmtId="0" fontId="1" fillId="0" borderId="41" xfId="0" applyFont="1" applyFill="1" applyBorder="1" applyAlignment="1">
      <alignment wrapText="1"/>
    </xf>
    <xf numFmtId="0" fontId="7" fillId="0" borderId="29" xfId="0" applyFont="1" applyFill="1" applyBorder="1"/>
    <xf numFmtId="0" fontId="7" fillId="0" borderId="30" xfId="0" applyFont="1" applyFill="1" applyBorder="1"/>
    <xf numFmtId="0" fontId="7" fillId="0" borderId="31" xfId="0" applyFont="1" applyFill="1" applyBorder="1"/>
    <xf numFmtId="0" fontId="4" fillId="0" borderId="3" xfId="0" applyFont="1" applyBorder="1" applyAlignment="1">
      <alignment wrapText="1"/>
    </xf>
    <xf numFmtId="0" fontId="1" fillId="0" borderId="89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1" fillId="0" borderId="89" xfId="0" applyFont="1" applyFill="1" applyBorder="1" applyAlignment="1">
      <alignment wrapText="1"/>
    </xf>
    <xf numFmtId="0" fontId="1" fillId="0" borderId="13" xfId="0" applyFont="1" applyFill="1" applyBorder="1" applyAlignment="1">
      <alignment wrapText="1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0"/>
  <sheetViews>
    <sheetView tabSelected="1" workbookViewId="0">
      <selection activeCell="A16" sqref="A16:XFD30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197" t="s">
        <v>1</v>
      </c>
      <c r="B4" s="197"/>
      <c r="C4" s="197"/>
      <c r="D4" s="197"/>
      <c r="E4" s="197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82" t="s">
        <v>12</v>
      </c>
      <c r="B7" s="183">
        <f>'SO 13995'!I85-Rekapitulácia!D7</f>
        <v>0</v>
      </c>
      <c r="C7" s="183">
        <f>'Kryci_list 13995'!J26</f>
        <v>0</v>
      </c>
      <c r="D7" s="183">
        <v>0</v>
      </c>
      <c r="E7" s="183">
        <f>'Kryci_list 13995'!J17</f>
        <v>0</v>
      </c>
      <c r="F7" s="183">
        <v>0</v>
      </c>
      <c r="G7" s="183">
        <f>B7+C7+D7+E7+F7</f>
        <v>0</v>
      </c>
      <c r="K7">
        <f>'SO 13995'!K85</f>
        <v>0</v>
      </c>
      <c r="Q7">
        <v>30.126000000000001</v>
      </c>
    </row>
    <row r="8" spans="1:26" x14ac:dyDescent="0.25">
      <c r="A8" s="182" t="s">
        <v>13</v>
      </c>
      <c r="B8" s="183">
        <f>'SO 13996'!I74-Rekapitulácia!D8</f>
        <v>0</v>
      </c>
      <c r="C8" s="183">
        <f>'Kryci_list 13996'!J26</f>
        <v>0</v>
      </c>
      <c r="D8" s="183">
        <v>0</v>
      </c>
      <c r="E8" s="183">
        <f>'Kryci_list 13996'!J17</f>
        <v>0</v>
      </c>
      <c r="F8" s="183">
        <v>0</v>
      </c>
      <c r="G8" s="183">
        <f>B8+C8+D8+E8+F8</f>
        <v>0</v>
      </c>
      <c r="K8">
        <f>'SO 13996'!K74</f>
        <v>0</v>
      </c>
      <c r="Q8">
        <v>30.126000000000001</v>
      </c>
    </row>
    <row r="9" spans="1:26" x14ac:dyDescent="0.25">
      <c r="A9" s="62" t="s">
        <v>14</v>
      </c>
      <c r="B9" s="69">
        <f>'SO 13998'!I93-Rekapitulácia!D9</f>
        <v>0</v>
      </c>
      <c r="C9" s="69">
        <f>'Kryci_list 13998'!J26</f>
        <v>0</v>
      </c>
      <c r="D9" s="69">
        <v>0</v>
      </c>
      <c r="E9" s="69">
        <f>'Kryci_list 13998'!J17</f>
        <v>0</v>
      </c>
      <c r="F9" s="69">
        <v>0</v>
      </c>
      <c r="G9" s="69">
        <f>B9+C9+D9+E9+F9</f>
        <v>0</v>
      </c>
      <c r="K9">
        <f>'SO 13998'!K93</f>
        <v>0</v>
      </c>
      <c r="Q9">
        <v>30.126000000000001</v>
      </c>
    </row>
    <row r="10" spans="1:26" x14ac:dyDescent="0.25">
      <c r="A10" s="189" t="s">
        <v>457</v>
      </c>
      <c r="B10" s="190">
        <f>SUM(B7:B9)</f>
        <v>0</v>
      </c>
      <c r="C10" s="190">
        <f>SUM(C7:C9)</f>
        <v>0</v>
      </c>
      <c r="D10" s="190">
        <f>SUM(D7:D9)</f>
        <v>0</v>
      </c>
      <c r="E10" s="190">
        <f>SUM(E7:E9)</f>
        <v>0</v>
      </c>
      <c r="F10" s="190">
        <f>SUM(F7:F9)</f>
        <v>0</v>
      </c>
      <c r="G10" s="190">
        <f>SUM(G7:G9)-SUM(Z7:Z9)</f>
        <v>0</v>
      </c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87" t="s">
        <v>458</v>
      </c>
      <c r="B11" s="188">
        <f>G10-SUM(Rekapitulácia!K7:'Rekapitulácia'!K9)*1</f>
        <v>0</v>
      </c>
      <c r="C11" s="188"/>
      <c r="D11" s="188"/>
      <c r="E11" s="188"/>
      <c r="F11" s="188"/>
      <c r="G11" s="188">
        <f>ROUND(((ROUND(B11,2)*20)/100),2)*1</f>
        <v>0</v>
      </c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5" t="s">
        <v>459</v>
      </c>
      <c r="B12" s="185">
        <f>(G10-B11)</f>
        <v>0</v>
      </c>
      <c r="C12" s="185"/>
      <c r="D12" s="185"/>
      <c r="E12" s="185"/>
      <c r="F12" s="185"/>
      <c r="G12" s="185">
        <f>ROUND(((ROUND(B12,2)*0)/100),2)</f>
        <v>0</v>
      </c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5" t="s">
        <v>460</v>
      </c>
      <c r="B13" s="185"/>
      <c r="C13" s="185"/>
      <c r="D13" s="185"/>
      <c r="E13" s="185"/>
      <c r="F13" s="185"/>
      <c r="G13" s="185">
        <f>SUM(G10:G12)</f>
        <v>0</v>
      </c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0"/>
      <c r="B14" s="186"/>
      <c r="C14" s="186"/>
      <c r="D14" s="186"/>
      <c r="E14" s="186"/>
      <c r="F14" s="186"/>
      <c r="G14" s="186"/>
    </row>
    <row r="15" spans="1:26" x14ac:dyDescent="0.25">
      <c r="A15" s="10"/>
      <c r="B15" s="186"/>
      <c r="C15" s="186"/>
      <c r="D15" s="186"/>
      <c r="E15" s="186"/>
      <c r="F15" s="186"/>
      <c r="G15" s="186"/>
    </row>
    <row r="16" spans="1:26" x14ac:dyDescent="0.25">
      <c r="A16" s="10"/>
      <c r="B16" s="186"/>
      <c r="C16" s="186"/>
      <c r="D16" s="186"/>
      <c r="E16" s="186"/>
      <c r="F16" s="186"/>
      <c r="G16" s="186"/>
    </row>
    <row r="17" spans="1:7" x14ac:dyDescent="0.25">
      <c r="A17" s="10"/>
      <c r="B17" s="186"/>
      <c r="C17" s="186"/>
      <c r="D17" s="186"/>
      <c r="E17" s="186"/>
      <c r="F17" s="186"/>
      <c r="G17" s="186"/>
    </row>
    <row r="18" spans="1:7" x14ac:dyDescent="0.25">
      <c r="A18" s="10"/>
      <c r="B18" s="186"/>
      <c r="C18" s="186"/>
      <c r="D18" s="186"/>
      <c r="E18" s="186"/>
      <c r="F18" s="186"/>
      <c r="G18" s="186"/>
    </row>
    <row r="19" spans="1:7" x14ac:dyDescent="0.25">
      <c r="A19" s="10"/>
      <c r="B19" s="186"/>
      <c r="C19" s="186"/>
      <c r="D19" s="186"/>
      <c r="E19" s="186"/>
      <c r="F19" s="186"/>
      <c r="G19" s="186"/>
    </row>
    <row r="20" spans="1:7" x14ac:dyDescent="0.25">
      <c r="A20" s="10"/>
      <c r="B20" s="186"/>
      <c r="C20" s="186"/>
      <c r="D20" s="186"/>
      <c r="E20" s="186"/>
      <c r="F20" s="186"/>
      <c r="G20" s="186"/>
    </row>
    <row r="21" spans="1:7" x14ac:dyDescent="0.25">
      <c r="A21" s="1"/>
      <c r="B21" s="143"/>
      <c r="C21" s="143"/>
      <c r="D21" s="143"/>
      <c r="E21" s="143"/>
      <c r="F21" s="143"/>
      <c r="G21" s="143"/>
    </row>
    <row r="22" spans="1:7" x14ac:dyDescent="0.25">
      <c r="A22" s="1"/>
      <c r="B22" s="143"/>
      <c r="C22" s="143"/>
      <c r="D22" s="143"/>
      <c r="E22" s="143"/>
      <c r="F22" s="143"/>
      <c r="G22" s="143"/>
    </row>
    <row r="23" spans="1:7" x14ac:dyDescent="0.25">
      <c r="A23" s="1"/>
      <c r="B23" s="143"/>
      <c r="C23" s="143"/>
      <c r="D23" s="143"/>
      <c r="E23" s="143"/>
      <c r="F23" s="143"/>
      <c r="G23" s="143"/>
    </row>
    <row r="24" spans="1:7" x14ac:dyDescent="0.25">
      <c r="A24" s="1"/>
      <c r="B24" s="143"/>
      <c r="C24" s="143"/>
      <c r="D24" s="143"/>
      <c r="E24" s="143"/>
      <c r="F24" s="143"/>
      <c r="G24" s="143"/>
    </row>
    <row r="25" spans="1:7" x14ac:dyDescent="0.25">
      <c r="A25" s="1"/>
      <c r="B25" s="143"/>
      <c r="C25" s="143"/>
      <c r="D25" s="143"/>
      <c r="E25" s="143"/>
      <c r="F25" s="143"/>
      <c r="G25" s="143"/>
    </row>
    <row r="26" spans="1:7" x14ac:dyDescent="0.25">
      <c r="A26" s="1"/>
      <c r="B26" s="143"/>
      <c r="C26" s="143"/>
      <c r="D26" s="143"/>
      <c r="E26" s="143"/>
      <c r="F26" s="143"/>
      <c r="G26" s="143"/>
    </row>
    <row r="27" spans="1:7" x14ac:dyDescent="0.25">
      <c r="A27" s="1"/>
      <c r="B27" s="143"/>
      <c r="C27" s="143"/>
      <c r="D27" s="143"/>
      <c r="E27" s="143"/>
      <c r="F27" s="143"/>
      <c r="G27" s="143"/>
    </row>
    <row r="28" spans="1:7" x14ac:dyDescent="0.25">
      <c r="A28" s="1"/>
      <c r="B28" s="143"/>
      <c r="C28" s="143"/>
      <c r="D28" s="143"/>
      <c r="E28" s="143"/>
      <c r="F28" s="143"/>
      <c r="G28" s="143"/>
    </row>
    <row r="29" spans="1:7" x14ac:dyDescent="0.25">
      <c r="A29" s="1"/>
      <c r="B29" s="143"/>
      <c r="C29" s="143"/>
      <c r="D29" s="143"/>
      <c r="E29" s="143"/>
      <c r="F29" s="143"/>
      <c r="G29" s="143"/>
    </row>
    <row r="30" spans="1:7" x14ac:dyDescent="0.25">
      <c r="A30" s="1"/>
      <c r="B30" s="143"/>
      <c r="C30" s="143"/>
      <c r="D30" s="143"/>
      <c r="E30" s="143"/>
      <c r="F30" s="143"/>
      <c r="G30" s="143"/>
    </row>
    <row r="31" spans="1:7" x14ac:dyDescent="0.25">
      <c r="A31" s="1"/>
      <c r="B31" s="143"/>
      <c r="C31" s="143"/>
      <c r="D31" s="143"/>
      <c r="E31" s="143"/>
      <c r="F31" s="143"/>
      <c r="G31" s="143"/>
    </row>
    <row r="32" spans="1:7" x14ac:dyDescent="0.25">
      <c r="A32" s="1"/>
      <c r="B32" s="143"/>
      <c r="C32" s="143"/>
      <c r="D32" s="143"/>
      <c r="E32" s="143"/>
      <c r="F32" s="143"/>
      <c r="G32" s="143"/>
    </row>
    <row r="33" spans="1:7" x14ac:dyDescent="0.25">
      <c r="A33" s="1"/>
      <c r="B33" s="143"/>
      <c r="C33" s="143"/>
      <c r="D33" s="143"/>
      <c r="E33" s="143"/>
      <c r="F33" s="143"/>
      <c r="G33" s="143"/>
    </row>
    <row r="34" spans="1:7" x14ac:dyDescent="0.25">
      <c r="A34" s="1"/>
      <c r="B34" s="143"/>
      <c r="C34" s="143"/>
      <c r="D34" s="143"/>
      <c r="E34" s="143"/>
      <c r="F34" s="143"/>
      <c r="G34" s="143"/>
    </row>
    <row r="35" spans="1:7" x14ac:dyDescent="0.25">
      <c r="A35" s="1"/>
      <c r="B35" s="143"/>
      <c r="C35" s="143"/>
      <c r="D35" s="143"/>
      <c r="E35" s="143"/>
      <c r="F35" s="143"/>
      <c r="G35" s="143"/>
    </row>
    <row r="36" spans="1:7" x14ac:dyDescent="0.25">
      <c r="B36" s="184"/>
      <c r="C36" s="184"/>
      <c r="D36" s="184"/>
      <c r="E36" s="184"/>
      <c r="F36" s="184"/>
      <c r="G36" s="184"/>
    </row>
    <row r="37" spans="1:7" x14ac:dyDescent="0.25">
      <c r="B37" s="184"/>
      <c r="C37" s="184"/>
      <c r="D37" s="184"/>
      <c r="E37" s="184"/>
      <c r="F37" s="184"/>
      <c r="G37" s="184"/>
    </row>
    <row r="38" spans="1:7" x14ac:dyDescent="0.25">
      <c r="B38" s="184"/>
      <c r="C38" s="184"/>
      <c r="D38" s="184"/>
      <c r="E38" s="184"/>
      <c r="F38" s="184"/>
      <c r="G38" s="184"/>
    </row>
    <row r="39" spans="1:7" x14ac:dyDescent="0.25">
      <c r="B39" s="184"/>
      <c r="C39" s="184"/>
      <c r="D39" s="184"/>
      <c r="E39" s="184"/>
      <c r="F39" s="184"/>
      <c r="G39" s="184"/>
    </row>
    <row r="40" spans="1:7" x14ac:dyDescent="0.25">
      <c r="B40" s="184"/>
      <c r="C40" s="184"/>
      <c r="D40" s="184"/>
      <c r="E40" s="184"/>
      <c r="F40" s="184"/>
      <c r="G40" s="184"/>
    </row>
    <row r="41" spans="1:7" x14ac:dyDescent="0.25">
      <c r="B41" s="184"/>
      <c r="C41" s="184"/>
      <c r="D41" s="184"/>
      <c r="E41" s="184"/>
      <c r="F41" s="184"/>
      <c r="G41" s="184"/>
    </row>
    <row r="42" spans="1:7" x14ac:dyDescent="0.25">
      <c r="B42" s="184"/>
      <c r="C42" s="184"/>
      <c r="D42" s="184"/>
      <c r="E42" s="184"/>
      <c r="F42" s="184"/>
      <c r="G42" s="184"/>
    </row>
    <row r="43" spans="1:7" x14ac:dyDescent="0.25">
      <c r="B43" s="184"/>
      <c r="C43" s="184"/>
      <c r="D43" s="184"/>
      <c r="E43" s="184"/>
      <c r="F43" s="184"/>
      <c r="G43" s="184"/>
    </row>
    <row r="44" spans="1:7" x14ac:dyDescent="0.25">
      <c r="B44" s="184"/>
      <c r="C44" s="184"/>
      <c r="D44" s="184"/>
      <c r="E44" s="184"/>
      <c r="F44" s="184"/>
      <c r="G44" s="184"/>
    </row>
    <row r="45" spans="1:7" x14ac:dyDescent="0.25">
      <c r="B45" s="184"/>
      <c r="C45" s="184"/>
      <c r="D45" s="184"/>
      <c r="E45" s="184"/>
      <c r="F45" s="184"/>
      <c r="G45" s="184"/>
    </row>
    <row r="46" spans="1:7" x14ac:dyDescent="0.25">
      <c r="B46" s="184"/>
      <c r="C46" s="184"/>
      <c r="D46" s="184"/>
      <c r="E46" s="184"/>
      <c r="F46" s="184"/>
      <c r="G46" s="184"/>
    </row>
    <row r="47" spans="1:7" x14ac:dyDescent="0.25">
      <c r="B47" s="184"/>
      <c r="C47" s="184"/>
      <c r="D47" s="184"/>
      <c r="E47" s="184"/>
      <c r="F47" s="184"/>
      <c r="G47" s="184"/>
    </row>
    <row r="48" spans="1:7" x14ac:dyDescent="0.25">
      <c r="B48" s="184"/>
      <c r="C48" s="184"/>
      <c r="D48" s="184"/>
      <c r="E48" s="184"/>
      <c r="F48" s="184"/>
      <c r="G48" s="184"/>
    </row>
    <row r="49" spans="2:7" x14ac:dyDescent="0.25">
      <c r="B49" s="184"/>
      <c r="C49" s="184"/>
      <c r="D49" s="184"/>
      <c r="E49" s="184"/>
      <c r="F49" s="184"/>
      <c r="G49" s="184"/>
    </row>
    <row r="50" spans="2:7" x14ac:dyDescent="0.25">
      <c r="B50" s="184"/>
      <c r="C50" s="184"/>
      <c r="D50" s="184"/>
      <c r="E50" s="184"/>
      <c r="F50" s="184"/>
      <c r="G50" s="184"/>
    </row>
    <row r="51" spans="2:7" x14ac:dyDescent="0.25">
      <c r="B51" s="184"/>
      <c r="C51" s="184"/>
      <c r="D51" s="184"/>
      <c r="E51" s="184"/>
      <c r="F51" s="184"/>
      <c r="G51" s="184"/>
    </row>
    <row r="52" spans="2:7" x14ac:dyDescent="0.25">
      <c r="B52" s="184"/>
      <c r="C52" s="184"/>
      <c r="D52" s="184"/>
      <c r="E52" s="184"/>
      <c r="F52" s="184"/>
      <c r="G52" s="184"/>
    </row>
    <row r="53" spans="2:7" x14ac:dyDescent="0.25">
      <c r="B53" s="184"/>
      <c r="C53" s="184"/>
      <c r="D53" s="184"/>
      <c r="E53" s="184"/>
      <c r="F53" s="184"/>
      <c r="G53" s="184"/>
    </row>
    <row r="54" spans="2:7" x14ac:dyDescent="0.25">
      <c r="B54" s="184"/>
      <c r="C54" s="184"/>
      <c r="D54" s="184"/>
      <c r="E54" s="184"/>
      <c r="F54" s="184"/>
      <c r="G54" s="184"/>
    </row>
    <row r="55" spans="2:7" x14ac:dyDescent="0.25">
      <c r="B55" s="184"/>
      <c r="C55" s="184"/>
      <c r="D55" s="184"/>
      <c r="E55" s="184"/>
      <c r="F55" s="184"/>
      <c r="G55" s="184"/>
    </row>
    <row r="56" spans="2:7" x14ac:dyDescent="0.25">
      <c r="B56" s="184"/>
      <c r="C56" s="184"/>
      <c r="D56" s="184"/>
      <c r="E56" s="184"/>
      <c r="F56" s="184"/>
      <c r="G56" s="184"/>
    </row>
    <row r="57" spans="2:7" x14ac:dyDescent="0.25">
      <c r="B57" s="184"/>
      <c r="C57" s="184"/>
      <c r="D57" s="184"/>
      <c r="E57" s="184"/>
      <c r="F57" s="184"/>
      <c r="G57" s="184"/>
    </row>
    <row r="58" spans="2:7" x14ac:dyDescent="0.25">
      <c r="B58" s="184"/>
      <c r="C58" s="184"/>
      <c r="D58" s="184"/>
      <c r="E58" s="184"/>
      <c r="F58" s="184"/>
      <c r="G58" s="184"/>
    </row>
    <row r="59" spans="2:7" x14ac:dyDescent="0.25">
      <c r="B59" s="184"/>
      <c r="C59" s="184"/>
      <c r="D59" s="184"/>
      <c r="E59" s="184"/>
      <c r="F59" s="184"/>
      <c r="G59" s="184"/>
    </row>
    <row r="60" spans="2:7" x14ac:dyDescent="0.25">
      <c r="B60" s="184"/>
      <c r="C60" s="184"/>
      <c r="D60" s="184"/>
      <c r="E60" s="184"/>
      <c r="F60" s="184"/>
      <c r="G60" s="184"/>
    </row>
    <row r="61" spans="2:7" x14ac:dyDescent="0.25">
      <c r="B61" s="184"/>
      <c r="C61" s="184"/>
      <c r="D61" s="184"/>
      <c r="E61" s="184"/>
      <c r="F61" s="184"/>
      <c r="G61" s="184"/>
    </row>
    <row r="62" spans="2:7" x14ac:dyDescent="0.25">
      <c r="B62" s="184"/>
      <c r="C62" s="184"/>
      <c r="D62" s="184"/>
      <c r="E62" s="184"/>
      <c r="F62" s="184"/>
      <c r="G62" s="184"/>
    </row>
    <row r="63" spans="2:7" x14ac:dyDescent="0.25">
      <c r="B63" s="184"/>
      <c r="C63" s="184"/>
      <c r="D63" s="184"/>
      <c r="E63" s="184"/>
      <c r="F63" s="184"/>
      <c r="G63" s="184"/>
    </row>
    <row r="64" spans="2:7" x14ac:dyDescent="0.25">
      <c r="B64" s="184"/>
      <c r="C64" s="184"/>
      <c r="D64" s="184"/>
      <c r="E64" s="184"/>
      <c r="F64" s="184"/>
      <c r="G64" s="184"/>
    </row>
    <row r="65" spans="2:7" x14ac:dyDescent="0.25">
      <c r="B65" s="184"/>
      <c r="C65" s="184"/>
      <c r="D65" s="184"/>
      <c r="E65" s="184"/>
      <c r="F65" s="184"/>
      <c r="G65" s="184"/>
    </row>
    <row r="66" spans="2:7" x14ac:dyDescent="0.25">
      <c r="B66" s="184"/>
      <c r="C66" s="184"/>
      <c r="D66" s="184"/>
      <c r="E66" s="184"/>
      <c r="F66" s="184"/>
      <c r="G66" s="184"/>
    </row>
    <row r="67" spans="2:7" x14ac:dyDescent="0.25">
      <c r="B67" s="184"/>
      <c r="C67" s="184"/>
      <c r="D67" s="184"/>
      <c r="E67" s="184"/>
      <c r="F67" s="184"/>
      <c r="G67" s="184"/>
    </row>
    <row r="68" spans="2:7" x14ac:dyDescent="0.25">
      <c r="B68" s="184"/>
      <c r="C68" s="184"/>
      <c r="D68" s="184"/>
      <c r="E68" s="184"/>
      <c r="F68" s="184"/>
      <c r="G68" s="184"/>
    </row>
    <row r="69" spans="2:7" x14ac:dyDescent="0.25">
      <c r="B69" s="184"/>
      <c r="C69" s="184"/>
      <c r="D69" s="184"/>
      <c r="E69" s="184"/>
      <c r="F69" s="184"/>
      <c r="G69" s="184"/>
    </row>
    <row r="70" spans="2:7" x14ac:dyDescent="0.25">
      <c r="B70" s="184"/>
      <c r="C70" s="184"/>
      <c r="D70" s="184"/>
      <c r="E70" s="184"/>
      <c r="F70" s="184"/>
      <c r="G70" s="184"/>
    </row>
    <row r="71" spans="2:7" x14ac:dyDescent="0.25">
      <c r="B71" s="184"/>
      <c r="C71" s="184"/>
      <c r="D71" s="184"/>
      <c r="E71" s="184"/>
      <c r="F71" s="184"/>
      <c r="G71" s="184"/>
    </row>
    <row r="72" spans="2:7" x14ac:dyDescent="0.25">
      <c r="B72" s="184"/>
      <c r="C72" s="184"/>
      <c r="D72" s="184"/>
      <c r="E72" s="184"/>
      <c r="F72" s="184"/>
      <c r="G72" s="184"/>
    </row>
    <row r="73" spans="2:7" x14ac:dyDescent="0.25">
      <c r="B73" s="184"/>
      <c r="C73" s="184"/>
      <c r="D73" s="184"/>
      <c r="E73" s="184"/>
      <c r="F73" s="184"/>
      <c r="G73" s="184"/>
    </row>
    <row r="74" spans="2:7" x14ac:dyDescent="0.25">
      <c r="B74" s="184"/>
      <c r="C74" s="184"/>
      <c r="D74" s="184"/>
      <c r="E74" s="184"/>
      <c r="F74" s="184"/>
      <c r="G74" s="184"/>
    </row>
    <row r="75" spans="2:7" x14ac:dyDescent="0.25">
      <c r="B75" s="184"/>
      <c r="C75" s="184"/>
      <c r="D75" s="184"/>
      <c r="E75" s="184"/>
      <c r="F75" s="184"/>
      <c r="G75" s="184"/>
    </row>
    <row r="76" spans="2:7" x14ac:dyDescent="0.25">
      <c r="B76" s="184"/>
      <c r="C76" s="184"/>
      <c r="D76" s="184"/>
      <c r="E76" s="184"/>
      <c r="F76" s="184"/>
      <c r="G76" s="184"/>
    </row>
    <row r="77" spans="2:7" x14ac:dyDescent="0.25">
      <c r="B77" s="184"/>
      <c r="C77" s="184"/>
      <c r="D77" s="184"/>
      <c r="E77" s="184"/>
      <c r="F77" s="184"/>
      <c r="G77" s="184"/>
    </row>
    <row r="78" spans="2:7" x14ac:dyDescent="0.25">
      <c r="B78" s="184"/>
      <c r="C78" s="184"/>
      <c r="D78" s="184"/>
      <c r="E78" s="184"/>
      <c r="F78" s="184"/>
      <c r="G78" s="184"/>
    </row>
    <row r="79" spans="2:7" x14ac:dyDescent="0.25">
      <c r="B79" s="184"/>
      <c r="C79" s="184"/>
      <c r="D79" s="184"/>
      <c r="E79" s="184"/>
      <c r="F79" s="184"/>
      <c r="G79" s="184"/>
    </row>
    <row r="80" spans="2:7" x14ac:dyDescent="0.25">
      <c r="B80" s="184"/>
      <c r="C80" s="184"/>
      <c r="D80" s="184"/>
      <c r="E80" s="184"/>
      <c r="F80" s="184"/>
      <c r="G80" s="184"/>
    </row>
    <row r="81" spans="2:7" x14ac:dyDescent="0.25">
      <c r="B81" s="184"/>
      <c r="C81" s="184"/>
      <c r="D81" s="184"/>
      <c r="E81" s="184"/>
      <c r="F81" s="184"/>
      <c r="G81" s="184"/>
    </row>
    <row r="82" spans="2:7" x14ac:dyDescent="0.25">
      <c r="B82" s="184"/>
      <c r="C82" s="184"/>
      <c r="D82" s="184"/>
      <c r="E82" s="184"/>
      <c r="F82" s="184"/>
      <c r="G82" s="184"/>
    </row>
    <row r="83" spans="2:7" x14ac:dyDescent="0.25">
      <c r="B83" s="184"/>
      <c r="C83" s="184"/>
      <c r="D83" s="184"/>
      <c r="E83" s="184"/>
      <c r="F83" s="184"/>
      <c r="G83" s="184"/>
    </row>
    <row r="84" spans="2:7" x14ac:dyDescent="0.25">
      <c r="B84" s="184"/>
      <c r="C84" s="184"/>
      <c r="D84" s="184"/>
      <c r="E84" s="184"/>
      <c r="F84" s="184"/>
      <c r="G84" s="184"/>
    </row>
    <row r="85" spans="2:7" x14ac:dyDescent="0.25">
      <c r="B85" s="184"/>
      <c r="C85" s="184"/>
      <c r="D85" s="184"/>
      <c r="E85" s="184"/>
      <c r="F85" s="184"/>
      <c r="G85" s="184"/>
    </row>
    <row r="86" spans="2:7" x14ac:dyDescent="0.25">
      <c r="B86" s="184"/>
      <c r="C86" s="184"/>
      <c r="D86" s="184"/>
      <c r="E86" s="184"/>
      <c r="F86" s="184"/>
      <c r="G86" s="184"/>
    </row>
    <row r="87" spans="2:7" x14ac:dyDescent="0.25">
      <c r="B87" s="184"/>
      <c r="C87" s="184"/>
      <c r="D87" s="184"/>
      <c r="E87" s="184"/>
      <c r="F87" s="184"/>
      <c r="G87" s="184"/>
    </row>
    <row r="88" spans="2:7" x14ac:dyDescent="0.25">
      <c r="B88" s="184"/>
      <c r="C88" s="184"/>
      <c r="D88" s="184"/>
      <c r="E88" s="184"/>
      <c r="F88" s="184"/>
      <c r="G88" s="184"/>
    </row>
    <row r="89" spans="2:7" x14ac:dyDescent="0.25">
      <c r="B89" s="184"/>
      <c r="C89" s="184"/>
      <c r="D89" s="184"/>
      <c r="E89" s="184"/>
      <c r="F89" s="184"/>
      <c r="G89" s="184"/>
    </row>
    <row r="90" spans="2:7" x14ac:dyDescent="0.25">
      <c r="B90" s="184"/>
      <c r="C90" s="184"/>
      <c r="D90" s="184"/>
      <c r="E90" s="184"/>
      <c r="F90" s="184"/>
      <c r="G90" s="184"/>
    </row>
  </sheetData>
  <mergeCells count="1">
    <mergeCell ref="A4:E4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>
      <selection sqref="A1:D1"/>
    </sheetView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322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323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324</v>
      </c>
      <c r="B11" s="151">
        <f>'SO 13998'!L20</f>
        <v>0</v>
      </c>
      <c r="C11" s="151">
        <f>'SO 13998'!M20</f>
        <v>0</v>
      </c>
      <c r="D11" s="151">
        <f>'SO 13998'!I20</f>
        <v>0</v>
      </c>
      <c r="E11" s="152">
        <f>'SO 13998'!P20</f>
        <v>3.34</v>
      </c>
      <c r="F11" s="152">
        <f>'SO 13998'!S20</f>
        <v>10.69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325</v>
      </c>
      <c r="B12" s="151">
        <f>'SO 13998'!L24</f>
        <v>0</v>
      </c>
      <c r="C12" s="151">
        <f>'SO 13998'!M24</f>
        <v>0</v>
      </c>
      <c r="D12" s="151">
        <f>'SO 13998'!I24</f>
        <v>0</v>
      </c>
      <c r="E12" s="152">
        <f>'SO 13998'!P24</f>
        <v>1.89</v>
      </c>
      <c r="F12" s="152">
        <f>'SO 13998'!S24</f>
        <v>5.67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326</v>
      </c>
      <c r="B13" s="151">
        <f>'SO 13998'!L28</f>
        <v>0</v>
      </c>
      <c r="C13" s="151">
        <f>'SO 13998'!M28</f>
        <v>0</v>
      </c>
      <c r="D13" s="151">
        <f>'SO 13998'!I28</f>
        <v>0</v>
      </c>
      <c r="E13" s="152">
        <f>'SO 13998'!P28</f>
        <v>0</v>
      </c>
      <c r="F13" s="152">
        <f>'SO 13998'!S28</f>
        <v>0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2" t="s">
        <v>323</v>
      </c>
      <c r="B14" s="153">
        <f>'SO 13998'!L30</f>
        <v>0</v>
      </c>
      <c r="C14" s="153">
        <f>'SO 13998'!M30</f>
        <v>0</v>
      </c>
      <c r="D14" s="153">
        <f>'SO 13998'!I30</f>
        <v>0</v>
      </c>
      <c r="E14" s="154">
        <f>'SO 13998'!P30</f>
        <v>5.23</v>
      </c>
      <c r="F14" s="154">
        <f>'SO 13998'!S30</f>
        <v>16.36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2" t="s">
        <v>66</v>
      </c>
      <c r="B16" s="153"/>
      <c r="C16" s="151"/>
      <c r="D16" s="151"/>
      <c r="E16" s="152"/>
      <c r="F16" s="152"/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67</v>
      </c>
      <c r="B17" s="151">
        <f>'SO 13998'!L39</f>
        <v>0</v>
      </c>
      <c r="C17" s="151">
        <f>'SO 13998'!M39</f>
        <v>0</v>
      </c>
      <c r="D17" s="151">
        <f>'SO 13998'!I39</f>
        <v>0</v>
      </c>
      <c r="E17" s="152">
        <f>'SO 13998'!P39</f>
        <v>0</v>
      </c>
      <c r="F17" s="152">
        <f>'SO 13998'!S39</f>
        <v>0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327</v>
      </c>
      <c r="B18" s="151">
        <f>'SO 13998'!L54</f>
        <v>0</v>
      </c>
      <c r="C18" s="151">
        <f>'SO 13998'!M54</f>
        <v>0</v>
      </c>
      <c r="D18" s="151">
        <f>'SO 13998'!I54</f>
        <v>0</v>
      </c>
      <c r="E18" s="152">
        <f>'SO 13998'!P54</f>
        <v>0.01</v>
      </c>
      <c r="F18" s="152">
        <f>'SO 13998'!S54</f>
        <v>0.06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150" t="s">
        <v>328</v>
      </c>
      <c r="B19" s="151">
        <f>'SO 13998'!L72</f>
        <v>0</v>
      </c>
      <c r="C19" s="151">
        <f>'SO 13998'!M72</f>
        <v>0</v>
      </c>
      <c r="D19" s="151">
        <f>'SO 13998'!I72</f>
        <v>0</v>
      </c>
      <c r="E19" s="152">
        <f>'SO 13998'!P72</f>
        <v>0.01</v>
      </c>
      <c r="F19" s="152">
        <f>'SO 13998'!S72</f>
        <v>0.06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50" t="s">
        <v>329</v>
      </c>
      <c r="B20" s="151">
        <f>'SO 13998'!L90</f>
        <v>0</v>
      </c>
      <c r="C20" s="151">
        <f>'SO 13998'!M90</f>
        <v>0</v>
      </c>
      <c r="D20" s="151">
        <f>'SO 13998'!I90</f>
        <v>0</v>
      </c>
      <c r="E20" s="152">
        <f>'SO 13998'!P90</f>
        <v>0</v>
      </c>
      <c r="F20" s="152">
        <f>'SO 13998'!S90</f>
        <v>0.26</v>
      </c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7"/>
      <c r="S20" s="147"/>
      <c r="T20" s="147"/>
      <c r="U20" s="147"/>
      <c r="V20" s="147"/>
      <c r="W20" s="147"/>
      <c r="X20" s="147"/>
      <c r="Y20" s="147"/>
      <c r="Z20" s="147"/>
    </row>
    <row r="21" spans="1:26" x14ac:dyDescent="0.25">
      <c r="A21" s="2" t="s">
        <v>66</v>
      </c>
      <c r="B21" s="153">
        <f>'SO 13998'!L92</f>
        <v>0</v>
      </c>
      <c r="C21" s="153">
        <f>'SO 13998'!M92</f>
        <v>0</v>
      </c>
      <c r="D21" s="153">
        <f>'SO 13998'!I92</f>
        <v>0</v>
      </c>
      <c r="E21" s="154">
        <f>'SO 13998'!S92</f>
        <v>0.38</v>
      </c>
      <c r="F21" s="154">
        <f>'SO 13998'!V92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2" t="s">
        <v>75</v>
      </c>
      <c r="B23" s="153">
        <f>'SO 13998'!L93</f>
        <v>0</v>
      </c>
      <c r="C23" s="153">
        <f>'SO 13998'!M93</f>
        <v>0</v>
      </c>
      <c r="D23" s="153">
        <f>'SO 13998'!I93</f>
        <v>0</v>
      </c>
      <c r="E23" s="154">
        <f>'SO 13998'!S93</f>
        <v>16.739999999999998</v>
      </c>
      <c r="F23" s="154">
        <f>'SO 13998'!V93</f>
        <v>0</v>
      </c>
      <c r="G23" s="147"/>
      <c r="H23" s="147"/>
      <c r="I23" s="147"/>
      <c r="J23" s="147"/>
      <c r="K23" s="147"/>
      <c r="L23" s="147"/>
      <c r="M23" s="147"/>
      <c r="N23" s="147"/>
      <c r="O23" s="147"/>
      <c r="P23" s="147"/>
      <c r="Q23" s="147"/>
      <c r="R23" s="147"/>
      <c r="S23" s="147"/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93"/>
  <sheetViews>
    <sheetView workbookViewId="0">
      <pane ySplit="8" topLeftCell="A9" activePane="bottomLeft" state="frozen"/>
      <selection pane="bottomLeft" activeCell="G89" sqref="G11:G89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322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76</v>
      </c>
      <c r="B8" s="162" t="s">
        <v>77</v>
      </c>
      <c r="C8" s="162" t="s">
        <v>78</v>
      </c>
      <c r="D8" s="162" t="s">
        <v>79</v>
      </c>
      <c r="E8" s="162" t="s">
        <v>80</v>
      </c>
      <c r="F8" s="162" t="s">
        <v>81</v>
      </c>
      <c r="G8" s="162" t="s">
        <v>82</v>
      </c>
      <c r="H8" s="162" t="s">
        <v>56</v>
      </c>
      <c r="I8" s="162" t="s">
        <v>83</v>
      </c>
      <c r="J8" s="162"/>
      <c r="K8" s="162"/>
      <c r="L8" s="162"/>
      <c r="M8" s="162"/>
      <c r="N8" s="162"/>
      <c r="O8" s="162"/>
      <c r="P8" s="162" t="s">
        <v>84</v>
      </c>
      <c r="Q8" s="156"/>
      <c r="R8" s="156"/>
      <c r="S8" s="162" t="s">
        <v>85</v>
      </c>
      <c r="T8" s="158"/>
      <c r="U8" s="158"/>
      <c r="V8" s="164" t="s">
        <v>86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323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324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330</v>
      </c>
      <c r="C11" s="173" t="s">
        <v>331</v>
      </c>
      <c r="D11" s="169" t="s">
        <v>332</v>
      </c>
      <c r="E11" s="169" t="s">
        <v>333</v>
      </c>
      <c r="F11" s="170">
        <v>5.0999999999999996</v>
      </c>
      <c r="G11" s="171"/>
      <c r="H11" s="171"/>
      <c r="I11" s="171">
        <f t="shared" ref="I11:I19" si="0">ROUND(F11*(G11+H11),2)</f>
        <v>0</v>
      </c>
      <c r="J11" s="169">
        <f t="shared" ref="J11:J19" si="1">ROUND(F11*(N11),2)</f>
        <v>49.98</v>
      </c>
      <c r="K11" s="1">
        <f t="shared" ref="K11:K19" si="2">ROUND(F11*(O11),2)</f>
        <v>0</v>
      </c>
      <c r="L11" s="1">
        <f t="shared" ref="L11:L16" si="3">ROUND(F11*(G11),2)</f>
        <v>0</v>
      </c>
      <c r="M11" s="1"/>
      <c r="N11" s="1">
        <v>9.8000000000000007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330</v>
      </c>
      <c r="C12" s="173" t="s">
        <v>334</v>
      </c>
      <c r="D12" s="169" t="s">
        <v>335</v>
      </c>
      <c r="E12" s="169" t="s">
        <v>333</v>
      </c>
      <c r="F12" s="170">
        <v>5.0999999999999996</v>
      </c>
      <c r="G12" s="171"/>
      <c r="H12" s="171"/>
      <c r="I12" s="171">
        <f t="shared" si="0"/>
        <v>0</v>
      </c>
      <c r="J12" s="169">
        <f t="shared" si="1"/>
        <v>25.5</v>
      </c>
      <c r="K12" s="1">
        <f t="shared" si="2"/>
        <v>0</v>
      </c>
      <c r="L12" s="1">
        <f t="shared" si="3"/>
        <v>0</v>
      </c>
      <c r="M12" s="1"/>
      <c r="N12" s="1">
        <v>5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330</v>
      </c>
      <c r="C13" s="173" t="s">
        <v>336</v>
      </c>
      <c r="D13" s="169" t="s">
        <v>337</v>
      </c>
      <c r="E13" s="169" t="s">
        <v>333</v>
      </c>
      <c r="F13" s="170">
        <v>5.0999999999999996</v>
      </c>
      <c r="G13" s="171"/>
      <c r="H13" s="171"/>
      <c r="I13" s="171">
        <f t="shared" si="0"/>
        <v>0</v>
      </c>
      <c r="J13" s="169">
        <f t="shared" si="1"/>
        <v>6.27</v>
      </c>
      <c r="K13" s="1">
        <f t="shared" si="2"/>
        <v>0</v>
      </c>
      <c r="L13" s="1">
        <f t="shared" si="3"/>
        <v>0</v>
      </c>
      <c r="M13" s="1"/>
      <c r="N13" s="1">
        <v>1.23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330</v>
      </c>
      <c r="C14" s="173" t="s">
        <v>338</v>
      </c>
      <c r="D14" s="169" t="s">
        <v>339</v>
      </c>
      <c r="E14" s="169" t="s">
        <v>333</v>
      </c>
      <c r="F14" s="170">
        <v>5.0999999999999996</v>
      </c>
      <c r="G14" s="171"/>
      <c r="H14" s="171"/>
      <c r="I14" s="171">
        <f t="shared" si="0"/>
        <v>0</v>
      </c>
      <c r="J14" s="169">
        <f t="shared" si="1"/>
        <v>4.08</v>
      </c>
      <c r="K14" s="1">
        <f t="shared" si="2"/>
        <v>0</v>
      </c>
      <c r="L14" s="1">
        <f t="shared" si="3"/>
        <v>0</v>
      </c>
      <c r="M14" s="1"/>
      <c r="N14" s="1">
        <v>0.8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330</v>
      </c>
      <c r="C15" s="173" t="s">
        <v>340</v>
      </c>
      <c r="D15" s="169" t="s">
        <v>341</v>
      </c>
      <c r="E15" s="169" t="s">
        <v>333</v>
      </c>
      <c r="F15" s="170">
        <v>3.2</v>
      </c>
      <c r="G15" s="171"/>
      <c r="H15" s="171"/>
      <c r="I15" s="171">
        <f t="shared" si="0"/>
        <v>0</v>
      </c>
      <c r="J15" s="169">
        <f t="shared" si="1"/>
        <v>34.880000000000003</v>
      </c>
      <c r="K15" s="1">
        <f t="shared" si="2"/>
        <v>0</v>
      </c>
      <c r="L15" s="1">
        <f t="shared" si="3"/>
        <v>0</v>
      </c>
      <c r="M15" s="1"/>
      <c r="N15" s="1">
        <v>10.9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>
        <v>1</v>
      </c>
      <c r="C16" s="173" t="s">
        <v>342</v>
      </c>
      <c r="D16" s="169" t="s">
        <v>343</v>
      </c>
      <c r="E16" s="169" t="s">
        <v>344</v>
      </c>
      <c r="F16" s="170">
        <v>3.2</v>
      </c>
      <c r="G16" s="171"/>
      <c r="H16" s="171"/>
      <c r="I16" s="171">
        <f t="shared" si="0"/>
        <v>0</v>
      </c>
      <c r="J16" s="169">
        <f t="shared" si="1"/>
        <v>6.72</v>
      </c>
      <c r="K16" s="1">
        <f t="shared" si="2"/>
        <v>0</v>
      </c>
      <c r="L16" s="1">
        <f t="shared" si="3"/>
        <v>0</v>
      </c>
      <c r="M16" s="1"/>
      <c r="N16" s="1">
        <v>2.1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104</v>
      </c>
      <c r="C17" s="173" t="s">
        <v>345</v>
      </c>
      <c r="D17" s="169" t="s">
        <v>346</v>
      </c>
      <c r="E17" s="169" t="s">
        <v>347</v>
      </c>
      <c r="F17" s="170">
        <v>23.45</v>
      </c>
      <c r="G17" s="171"/>
      <c r="H17" s="171"/>
      <c r="I17" s="171">
        <f t="shared" si="0"/>
        <v>0</v>
      </c>
      <c r="J17" s="169">
        <f t="shared" si="1"/>
        <v>139.06</v>
      </c>
      <c r="K17" s="1">
        <f t="shared" si="2"/>
        <v>0</v>
      </c>
      <c r="L17" s="1"/>
      <c r="M17" s="1">
        <f>ROUND(F17*(G17),2)</f>
        <v>0</v>
      </c>
      <c r="N17" s="1">
        <v>5.93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348</v>
      </c>
      <c r="C18" s="173" t="s">
        <v>349</v>
      </c>
      <c r="D18" s="169" t="s">
        <v>350</v>
      </c>
      <c r="E18" s="169" t="s">
        <v>333</v>
      </c>
      <c r="F18" s="170">
        <v>3.2</v>
      </c>
      <c r="G18" s="171"/>
      <c r="H18" s="171"/>
      <c r="I18" s="171">
        <f t="shared" si="0"/>
        <v>0</v>
      </c>
      <c r="J18" s="169">
        <f t="shared" si="1"/>
        <v>58.88</v>
      </c>
      <c r="K18" s="1">
        <f t="shared" si="2"/>
        <v>0</v>
      </c>
      <c r="L18" s="1"/>
      <c r="M18" s="1">
        <f>ROUND(F18*(G18),2)</f>
        <v>0</v>
      </c>
      <c r="N18" s="1">
        <v>18.399999999999999</v>
      </c>
      <c r="O18" s="1"/>
      <c r="P18" s="168">
        <v>1.67</v>
      </c>
      <c r="Q18" s="174"/>
      <c r="R18" s="174">
        <v>1.67</v>
      </c>
      <c r="S18" s="150">
        <f>ROUND(F18*(R18),3)</f>
        <v>5.3440000000000003</v>
      </c>
      <c r="V18" s="175"/>
      <c r="Z18">
        <v>0</v>
      </c>
    </row>
    <row r="19" spans="1:26" ht="24.95" customHeight="1" x14ac:dyDescent="0.25">
      <c r="A19" s="172"/>
      <c r="B19" s="169" t="s">
        <v>348</v>
      </c>
      <c r="C19" s="173" t="s">
        <v>351</v>
      </c>
      <c r="D19" s="169" t="s">
        <v>352</v>
      </c>
      <c r="E19" s="169" t="s">
        <v>333</v>
      </c>
      <c r="F19" s="170">
        <v>3.2</v>
      </c>
      <c r="G19" s="171"/>
      <c r="H19" s="171"/>
      <c r="I19" s="171">
        <f t="shared" si="0"/>
        <v>0</v>
      </c>
      <c r="J19" s="169">
        <f t="shared" si="1"/>
        <v>58.56</v>
      </c>
      <c r="K19" s="1">
        <f t="shared" si="2"/>
        <v>0</v>
      </c>
      <c r="L19" s="1"/>
      <c r="M19" s="1">
        <f>ROUND(F19*(G19),2)</f>
        <v>0</v>
      </c>
      <c r="N19" s="1">
        <v>18.3</v>
      </c>
      <c r="O19" s="1"/>
      <c r="P19" s="168">
        <v>1.67</v>
      </c>
      <c r="Q19" s="174"/>
      <c r="R19" s="174">
        <v>1.67</v>
      </c>
      <c r="S19" s="150">
        <f>ROUND(F19*(R19),3)</f>
        <v>5.3440000000000003</v>
      </c>
      <c r="V19" s="175"/>
      <c r="Z19">
        <v>0</v>
      </c>
    </row>
    <row r="20" spans="1:26" x14ac:dyDescent="0.25">
      <c r="A20" s="150"/>
      <c r="B20" s="150"/>
      <c r="C20" s="150"/>
      <c r="D20" s="150" t="s">
        <v>324</v>
      </c>
      <c r="E20" s="150"/>
      <c r="F20" s="168"/>
      <c r="G20" s="153"/>
      <c r="H20" s="153">
        <f>ROUND((SUM(M10:M19))/1,2)</f>
        <v>0</v>
      </c>
      <c r="I20" s="153">
        <f>ROUND((SUM(I10:I19))/1,2)</f>
        <v>0</v>
      </c>
      <c r="J20" s="150"/>
      <c r="K20" s="150"/>
      <c r="L20" s="150">
        <f>ROUND((SUM(L10:L19))/1,2)</f>
        <v>0</v>
      </c>
      <c r="M20" s="150">
        <f>ROUND((SUM(M10:M19))/1,2)</f>
        <v>0</v>
      </c>
      <c r="N20" s="150"/>
      <c r="O20" s="150"/>
      <c r="P20" s="177">
        <f>ROUND((SUM(P10:P19))/1,2)</f>
        <v>3.34</v>
      </c>
      <c r="Q20" s="147"/>
      <c r="R20" s="147"/>
      <c r="S20" s="177">
        <f>ROUND((SUM(S10:S19))/1,2)</f>
        <v>10.69</v>
      </c>
      <c r="T20" s="147"/>
      <c r="U20" s="147"/>
      <c r="V20" s="147"/>
      <c r="W20" s="147"/>
      <c r="X20" s="147"/>
      <c r="Y20" s="147"/>
      <c r="Z20" s="147"/>
    </row>
    <row r="21" spans="1:26" x14ac:dyDescent="0.25">
      <c r="A21" s="1"/>
      <c r="B21" s="1"/>
      <c r="C21" s="1"/>
      <c r="D21" s="1"/>
      <c r="E21" s="1"/>
      <c r="F21" s="161"/>
      <c r="G21" s="143"/>
      <c r="H21" s="143"/>
      <c r="I21" s="143"/>
      <c r="J21" s="1"/>
      <c r="K21" s="1"/>
      <c r="L21" s="1"/>
      <c r="M21" s="1"/>
      <c r="N21" s="1"/>
      <c r="O21" s="1"/>
      <c r="P21" s="1"/>
      <c r="S21" s="1"/>
    </row>
    <row r="22" spans="1:26" x14ac:dyDescent="0.25">
      <c r="A22" s="150"/>
      <c r="B22" s="150"/>
      <c r="C22" s="150"/>
      <c r="D22" s="150" t="s">
        <v>325</v>
      </c>
      <c r="E22" s="150"/>
      <c r="F22" s="168"/>
      <c r="G22" s="151"/>
      <c r="H22" s="151"/>
      <c r="I22" s="151"/>
      <c r="J22" s="150"/>
      <c r="K22" s="150"/>
      <c r="L22" s="150"/>
      <c r="M22" s="150"/>
      <c r="N22" s="150"/>
      <c r="O22" s="150"/>
      <c r="P22" s="150"/>
      <c r="Q22" s="147"/>
      <c r="R22" s="147"/>
      <c r="S22" s="150"/>
      <c r="T22" s="147"/>
      <c r="U22" s="147"/>
      <c r="V22" s="147"/>
      <c r="W22" s="147"/>
      <c r="X22" s="147"/>
      <c r="Y22" s="147"/>
      <c r="Z22" s="147"/>
    </row>
    <row r="23" spans="1:26" ht="24.95" customHeight="1" x14ac:dyDescent="0.25">
      <c r="A23" s="172"/>
      <c r="B23" s="169" t="s">
        <v>353</v>
      </c>
      <c r="C23" s="173" t="s">
        <v>354</v>
      </c>
      <c r="D23" s="169" t="s">
        <v>355</v>
      </c>
      <c r="E23" s="169" t="s">
        <v>333</v>
      </c>
      <c r="F23" s="170">
        <v>3</v>
      </c>
      <c r="G23" s="171"/>
      <c r="H23" s="171"/>
      <c r="I23" s="171">
        <f>ROUND(F23*(G23+H23),2)</f>
        <v>0</v>
      </c>
      <c r="J23" s="169">
        <f>ROUND(F23*(N23),2)</f>
        <v>101.7</v>
      </c>
      <c r="K23" s="1">
        <f>ROUND(F23*(O23),2)</f>
        <v>0</v>
      </c>
      <c r="L23" s="1">
        <f>ROUND(F23*(G23),2)</f>
        <v>0</v>
      </c>
      <c r="M23" s="1"/>
      <c r="N23" s="1">
        <v>33.9</v>
      </c>
      <c r="O23" s="1"/>
      <c r="P23" s="168">
        <v>1.8907700000000001</v>
      </c>
      <c r="Q23" s="174"/>
      <c r="R23" s="174">
        <v>1.8907700000000001</v>
      </c>
      <c r="S23" s="150">
        <f>ROUND(F23*(R23),3)</f>
        <v>5.6719999999999997</v>
      </c>
      <c r="V23" s="175"/>
      <c r="Z23">
        <v>0</v>
      </c>
    </row>
    <row r="24" spans="1:26" x14ac:dyDescent="0.25">
      <c r="A24" s="150"/>
      <c r="B24" s="150"/>
      <c r="C24" s="150"/>
      <c r="D24" s="150" t="s">
        <v>325</v>
      </c>
      <c r="E24" s="150"/>
      <c r="F24" s="168"/>
      <c r="G24" s="153"/>
      <c r="H24" s="153">
        <f>ROUND((SUM(M22:M23))/1,2)</f>
        <v>0</v>
      </c>
      <c r="I24" s="153">
        <f>ROUND((SUM(I22:I23))/1,2)</f>
        <v>0</v>
      </c>
      <c r="J24" s="150"/>
      <c r="K24" s="150"/>
      <c r="L24" s="150">
        <f>ROUND((SUM(L22:L23))/1,2)</f>
        <v>0</v>
      </c>
      <c r="M24" s="150">
        <f>ROUND((SUM(M22:M23))/1,2)</f>
        <v>0</v>
      </c>
      <c r="N24" s="150"/>
      <c r="O24" s="150"/>
      <c r="P24" s="177">
        <f>ROUND((SUM(P22:P23))/1,2)</f>
        <v>1.89</v>
      </c>
      <c r="Q24" s="147"/>
      <c r="R24" s="147"/>
      <c r="S24" s="177">
        <f>ROUND((SUM(S22:S23))/1,2)</f>
        <v>5.67</v>
      </c>
      <c r="T24" s="147"/>
      <c r="U24" s="147"/>
      <c r="V24" s="147"/>
      <c r="W24" s="147"/>
      <c r="X24" s="147"/>
      <c r="Y24" s="147"/>
      <c r="Z24" s="147"/>
    </row>
    <row r="25" spans="1:26" x14ac:dyDescent="0.25">
      <c r="A25" s="1"/>
      <c r="B25" s="1"/>
      <c r="C25" s="1"/>
      <c r="D25" s="1"/>
      <c r="E25" s="1"/>
      <c r="F25" s="161"/>
      <c r="G25" s="143"/>
      <c r="H25" s="143"/>
      <c r="I25" s="143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0"/>
      <c r="B26" s="150"/>
      <c r="C26" s="150"/>
      <c r="D26" s="150" t="s">
        <v>326</v>
      </c>
      <c r="E26" s="150"/>
      <c r="F26" s="168"/>
      <c r="G26" s="151"/>
      <c r="H26" s="151"/>
      <c r="I26" s="151"/>
      <c r="J26" s="150"/>
      <c r="K26" s="150"/>
      <c r="L26" s="150"/>
      <c r="M26" s="150"/>
      <c r="N26" s="150"/>
      <c r="O26" s="150"/>
      <c r="P26" s="150"/>
      <c r="Q26" s="147"/>
      <c r="R26" s="147"/>
      <c r="S26" s="150"/>
      <c r="T26" s="147"/>
      <c r="U26" s="147"/>
      <c r="V26" s="147"/>
      <c r="W26" s="147"/>
      <c r="X26" s="147"/>
      <c r="Y26" s="147"/>
      <c r="Z26" s="147"/>
    </row>
    <row r="27" spans="1:26" ht="24.95" customHeight="1" x14ac:dyDescent="0.25">
      <c r="A27" s="172"/>
      <c r="B27" s="169" t="s">
        <v>353</v>
      </c>
      <c r="C27" s="173" t="s">
        <v>356</v>
      </c>
      <c r="D27" s="169" t="s">
        <v>357</v>
      </c>
      <c r="E27" s="169" t="s">
        <v>347</v>
      </c>
      <c r="F27" s="170">
        <v>23.75</v>
      </c>
      <c r="G27" s="171"/>
      <c r="H27" s="171"/>
      <c r="I27" s="171">
        <f>ROUND(F27*(G27+H27),2)</f>
        <v>0</v>
      </c>
      <c r="J27" s="169">
        <f>ROUND(F27*(N27),2)</f>
        <v>574.75</v>
      </c>
      <c r="K27" s="1">
        <f>ROUND(F27*(O27),2)</f>
        <v>0</v>
      </c>
      <c r="L27" s="1">
        <f>ROUND(F27*(G27),2)</f>
        <v>0</v>
      </c>
      <c r="M27" s="1"/>
      <c r="N27" s="1">
        <v>24.2</v>
      </c>
      <c r="O27" s="1"/>
      <c r="P27" s="161"/>
      <c r="Q27" s="174"/>
      <c r="R27" s="174"/>
      <c r="S27" s="150"/>
      <c r="V27" s="175"/>
      <c r="Z27">
        <v>0</v>
      </c>
    </row>
    <row r="28" spans="1:26" x14ac:dyDescent="0.25">
      <c r="A28" s="150"/>
      <c r="B28" s="150"/>
      <c r="C28" s="150"/>
      <c r="D28" s="150" t="s">
        <v>326</v>
      </c>
      <c r="E28" s="150"/>
      <c r="F28" s="168"/>
      <c r="G28" s="153"/>
      <c r="H28" s="153">
        <f>ROUND((SUM(M26:M27))/1,2)</f>
        <v>0</v>
      </c>
      <c r="I28" s="153">
        <f>ROUND((SUM(I26:I27))/1,2)</f>
        <v>0</v>
      </c>
      <c r="J28" s="150"/>
      <c r="K28" s="150"/>
      <c r="L28" s="150">
        <f>ROUND((SUM(L26:L27))/1,2)</f>
        <v>0</v>
      </c>
      <c r="M28" s="150">
        <f>ROUND((SUM(M26:M27))/1,2)</f>
        <v>0</v>
      </c>
      <c r="N28" s="150"/>
      <c r="O28" s="150"/>
      <c r="P28" s="177">
        <f>ROUND((SUM(P26:P27))/1,2)</f>
        <v>0</v>
      </c>
      <c r="Q28" s="147"/>
      <c r="R28" s="147"/>
      <c r="S28" s="177">
        <f>ROUND((SUM(S26:S27))/1,2)</f>
        <v>0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2" t="s">
        <v>323</v>
      </c>
      <c r="E30" s="150"/>
      <c r="F30" s="168"/>
      <c r="G30" s="153"/>
      <c r="H30" s="153">
        <f>ROUND((SUM(M9:M29))/2,2)</f>
        <v>0</v>
      </c>
      <c r="I30" s="153">
        <f>ROUND((SUM(I9:I29))/2,2)</f>
        <v>0</v>
      </c>
      <c r="J30" s="151"/>
      <c r="K30" s="150"/>
      <c r="L30" s="151">
        <f>ROUND((SUM(L9:L29))/2,2)</f>
        <v>0</v>
      </c>
      <c r="M30" s="151">
        <f>ROUND((SUM(M9:M29))/2,2)</f>
        <v>0</v>
      </c>
      <c r="N30" s="150"/>
      <c r="O30" s="150"/>
      <c r="P30" s="177">
        <f>ROUND((SUM(P9:P29))/2,2)</f>
        <v>5.23</v>
      </c>
      <c r="S30" s="177">
        <f>ROUND((SUM(S9:S29))/2,2)</f>
        <v>16.36</v>
      </c>
    </row>
    <row r="31" spans="1:26" x14ac:dyDescent="0.25">
      <c r="A31" s="1"/>
      <c r="B31" s="1"/>
      <c r="C31" s="1"/>
      <c r="D31" s="1"/>
      <c r="E31" s="1"/>
      <c r="F31" s="161"/>
      <c r="G31" s="143"/>
      <c r="H31" s="143"/>
      <c r="I31" s="143"/>
      <c r="J31" s="1"/>
      <c r="K31" s="1"/>
      <c r="L31" s="1"/>
      <c r="M31" s="1"/>
      <c r="N31" s="1"/>
      <c r="O31" s="1"/>
      <c r="P31" s="1"/>
      <c r="S31" s="1"/>
    </row>
    <row r="32" spans="1:26" x14ac:dyDescent="0.25">
      <c r="A32" s="150"/>
      <c r="B32" s="150"/>
      <c r="C32" s="150"/>
      <c r="D32" s="2" t="s">
        <v>66</v>
      </c>
      <c r="E32" s="150"/>
      <c r="F32" s="168"/>
      <c r="G32" s="151"/>
      <c r="H32" s="151"/>
      <c r="I32" s="151"/>
      <c r="J32" s="150"/>
      <c r="K32" s="150"/>
      <c r="L32" s="150"/>
      <c r="M32" s="150"/>
      <c r="N32" s="150"/>
      <c r="O32" s="150"/>
      <c r="P32" s="150"/>
      <c r="Q32" s="147"/>
      <c r="R32" s="147"/>
      <c r="S32" s="150"/>
      <c r="T32" s="147"/>
      <c r="U32" s="147"/>
      <c r="V32" s="147"/>
      <c r="W32" s="147"/>
      <c r="X32" s="147"/>
      <c r="Y32" s="147"/>
      <c r="Z32" s="147"/>
    </row>
    <row r="33" spans="1:26" x14ac:dyDescent="0.25">
      <c r="A33" s="150"/>
      <c r="B33" s="150"/>
      <c r="C33" s="150"/>
      <c r="D33" s="150" t="s">
        <v>67</v>
      </c>
      <c r="E33" s="150"/>
      <c r="F33" s="168"/>
      <c r="G33" s="151"/>
      <c r="H33" s="151"/>
      <c r="I33" s="151"/>
      <c r="J33" s="150"/>
      <c r="K33" s="150"/>
      <c r="L33" s="150"/>
      <c r="M33" s="150"/>
      <c r="N33" s="150"/>
      <c r="O33" s="150"/>
      <c r="P33" s="150"/>
      <c r="Q33" s="147"/>
      <c r="R33" s="147"/>
      <c r="S33" s="150"/>
      <c r="T33" s="147"/>
      <c r="U33" s="147"/>
      <c r="V33" s="147"/>
      <c r="W33" s="147"/>
      <c r="X33" s="147"/>
      <c r="Y33" s="147"/>
      <c r="Z33" s="147"/>
    </row>
    <row r="34" spans="1:26" ht="24.95" customHeight="1" x14ac:dyDescent="0.25">
      <c r="A34" s="172"/>
      <c r="B34" s="169" t="s">
        <v>358</v>
      </c>
      <c r="C34" s="173" t="s">
        <v>359</v>
      </c>
      <c r="D34" s="169" t="s">
        <v>360</v>
      </c>
      <c r="E34" s="169" t="s">
        <v>134</v>
      </c>
      <c r="F34" s="170">
        <v>75</v>
      </c>
      <c r="G34" s="171"/>
      <c r="H34" s="171"/>
      <c r="I34" s="171">
        <f>ROUND(F34*(G34+H34),2)</f>
        <v>0</v>
      </c>
      <c r="J34" s="169">
        <f>ROUND(F34*(N34),2)</f>
        <v>198.75</v>
      </c>
      <c r="K34" s="1">
        <f>ROUND(F34*(O34),2)</f>
        <v>0</v>
      </c>
      <c r="L34" s="1">
        <f>ROUND(F34*(G34),2)</f>
        <v>0</v>
      </c>
      <c r="M34" s="1"/>
      <c r="N34" s="1">
        <v>2.65</v>
      </c>
      <c r="O34" s="1"/>
      <c r="P34" s="168">
        <v>3.0000000000000001E-5</v>
      </c>
      <c r="Q34" s="174"/>
      <c r="R34" s="174">
        <v>3.0000000000000001E-5</v>
      </c>
      <c r="S34" s="150">
        <f>ROUND(F34*(R34),3)</f>
        <v>2E-3</v>
      </c>
      <c r="V34" s="175"/>
      <c r="Z34">
        <v>0</v>
      </c>
    </row>
    <row r="35" spans="1:26" ht="24.95" customHeight="1" x14ac:dyDescent="0.25">
      <c r="A35" s="172"/>
      <c r="B35" s="169" t="s">
        <v>100</v>
      </c>
      <c r="C35" s="173" t="s">
        <v>361</v>
      </c>
      <c r="D35" s="169" t="s">
        <v>362</v>
      </c>
      <c r="E35" s="169" t="s">
        <v>103</v>
      </c>
      <c r="F35" s="170">
        <v>1.845</v>
      </c>
      <c r="G35" s="176"/>
      <c r="H35" s="176"/>
      <c r="I35" s="176">
        <f>ROUND(F35*(G35+H35),2)</f>
        <v>0</v>
      </c>
      <c r="J35" s="169">
        <f>ROUND(F35*(N35),2)</f>
        <v>12.68</v>
      </c>
      <c r="K35" s="1">
        <f>ROUND(F35*(O35),2)</f>
        <v>0</v>
      </c>
      <c r="L35" s="1">
        <f>ROUND(F35*(G35),2)</f>
        <v>0</v>
      </c>
      <c r="M35" s="1"/>
      <c r="N35" s="1">
        <v>6.87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284</v>
      </c>
      <c r="C36" s="173" t="s">
        <v>363</v>
      </c>
      <c r="D36" s="169" t="s">
        <v>364</v>
      </c>
      <c r="E36" s="169" t="s">
        <v>134</v>
      </c>
      <c r="F36" s="170">
        <v>9</v>
      </c>
      <c r="G36" s="171"/>
      <c r="H36" s="171"/>
      <c r="I36" s="171">
        <f>ROUND(F36*(G36+H36),2)</f>
        <v>0</v>
      </c>
      <c r="J36" s="169">
        <f>ROUND(F36*(N36),2)</f>
        <v>10.8</v>
      </c>
      <c r="K36" s="1">
        <f>ROUND(F36*(O36),2)</f>
        <v>0</v>
      </c>
      <c r="L36" s="1"/>
      <c r="M36" s="1">
        <f>ROUND(F36*(G36),2)</f>
        <v>0</v>
      </c>
      <c r="N36" s="1">
        <v>1.2</v>
      </c>
      <c r="O36" s="1"/>
      <c r="P36" s="168">
        <v>6.9999999999999994E-5</v>
      </c>
      <c r="Q36" s="174"/>
      <c r="R36" s="174">
        <v>6.9999999999999994E-5</v>
      </c>
      <c r="S36" s="150">
        <f>ROUND(F36*(R36),3)</f>
        <v>1E-3</v>
      </c>
      <c r="V36" s="175"/>
      <c r="Z36">
        <v>0</v>
      </c>
    </row>
    <row r="37" spans="1:26" ht="24.95" customHeight="1" x14ac:dyDescent="0.25">
      <c r="A37" s="172"/>
      <c r="B37" s="169" t="s">
        <v>284</v>
      </c>
      <c r="C37" s="173" t="s">
        <v>365</v>
      </c>
      <c r="D37" s="169" t="s">
        <v>366</v>
      </c>
      <c r="E37" s="169" t="s">
        <v>134</v>
      </c>
      <c r="F37" s="170">
        <v>24</v>
      </c>
      <c r="G37" s="171"/>
      <c r="H37" s="171"/>
      <c r="I37" s="171">
        <f>ROUND(F37*(G37+H37),2)</f>
        <v>0</v>
      </c>
      <c r="J37" s="169">
        <f>ROUND(F37*(N37),2)</f>
        <v>33.6</v>
      </c>
      <c r="K37" s="1">
        <f>ROUND(F37*(O37),2)</f>
        <v>0</v>
      </c>
      <c r="L37" s="1"/>
      <c r="M37" s="1">
        <f>ROUND(F37*(G37),2)</f>
        <v>0</v>
      </c>
      <c r="N37" s="1">
        <v>1.4</v>
      </c>
      <c r="O37" s="1"/>
      <c r="P37" s="168">
        <v>1.0000000000000001E-5</v>
      </c>
      <c r="Q37" s="174"/>
      <c r="R37" s="174">
        <v>1.0000000000000001E-5</v>
      </c>
      <c r="S37" s="150">
        <f>ROUND(F37*(R37),3)</f>
        <v>0</v>
      </c>
      <c r="V37" s="175"/>
      <c r="Z37">
        <v>0</v>
      </c>
    </row>
    <row r="38" spans="1:26" ht="24.95" customHeight="1" x14ac:dyDescent="0.25">
      <c r="A38" s="172"/>
      <c r="B38" s="169" t="s">
        <v>284</v>
      </c>
      <c r="C38" s="173" t="s">
        <v>367</v>
      </c>
      <c r="D38" s="169" t="s">
        <v>368</v>
      </c>
      <c r="E38" s="169" t="s">
        <v>134</v>
      </c>
      <c r="F38" s="170">
        <v>42</v>
      </c>
      <c r="G38" s="171"/>
      <c r="H38" s="171"/>
      <c r="I38" s="171">
        <f>ROUND(F38*(G38+H38),2)</f>
        <v>0</v>
      </c>
      <c r="J38" s="169">
        <f>ROUND(F38*(N38),2)</f>
        <v>53.34</v>
      </c>
      <c r="K38" s="1">
        <f>ROUND(F38*(O38),2)</f>
        <v>0</v>
      </c>
      <c r="L38" s="1"/>
      <c r="M38" s="1">
        <f>ROUND(F38*(G38),2)</f>
        <v>0</v>
      </c>
      <c r="N38" s="1">
        <v>1.27</v>
      </c>
      <c r="O38" s="1"/>
      <c r="P38" s="168">
        <v>2.0000000000000002E-5</v>
      </c>
      <c r="Q38" s="174"/>
      <c r="R38" s="174">
        <v>2.0000000000000002E-5</v>
      </c>
      <c r="S38" s="150">
        <f>ROUND(F38*(R38),3)</f>
        <v>1E-3</v>
      </c>
      <c r="V38" s="175"/>
      <c r="Z38">
        <v>0</v>
      </c>
    </row>
    <row r="39" spans="1:26" x14ac:dyDescent="0.25">
      <c r="A39" s="150"/>
      <c r="B39" s="150"/>
      <c r="C39" s="150"/>
      <c r="D39" s="150" t="s">
        <v>67</v>
      </c>
      <c r="E39" s="150"/>
      <c r="F39" s="168"/>
      <c r="G39" s="153"/>
      <c r="H39" s="153">
        <f>ROUND((SUM(M33:M38))/1,2)</f>
        <v>0</v>
      </c>
      <c r="I39" s="153">
        <f>ROUND((SUM(I33:I38))/1,2)</f>
        <v>0</v>
      </c>
      <c r="J39" s="150"/>
      <c r="K39" s="150"/>
      <c r="L39" s="150">
        <f>ROUND((SUM(L33:L38))/1,2)</f>
        <v>0</v>
      </c>
      <c r="M39" s="150">
        <f>ROUND((SUM(M33:M38))/1,2)</f>
        <v>0</v>
      </c>
      <c r="N39" s="150"/>
      <c r="O39" s="150"/>
      <c r="P39" s="177">
        <f>ROUND((SUM(P33:P38))/1,2)</f>
        <v>0</v>
      </c>
      <c r="Q39" s="147"/>
      <c r="R39" s="147"/>
      <c r="S39" s="177">
        <f>ROUND((SUM(S33:S38))/1,2)</f>
        <v>0</v>
      </c>
      <c r="T39" s="147"/>
      <c r="U39" s="147"/>
      <c r="V39" s="147"/>
      <c r="W39" s="147"/>
      <c r="X39" s="147"/>
      <c r="Y39" s="147"/>
      <c r="Z39" s="147"/>
    </row>
    <row r="40" spans="1:26" x14ac:dyDescent="0.25">
      <c r="A40" s="1"/>
      <c r="B40" s="1"/>
      <c r="C40" s="1"/>
      <c r="D40" s="1"/>
      <c r="E40" s="1"/>
      <c r="F40" s="161"/>
      <c r="G40" s="143"/>
      <c r="H40" s="143"/>
      <c r="I40" s="143"/>
      <c r="J40" s="1"/>
      <c r="K40" s="1"/>
      <c r="L40" s="1"/>
      <c r="M40" s="1"/>
      <c r="N40" s="1"/>
      <c r="O40" s="1"/>
      <c r="P40" s="1"/>
      <c r="S40" s="1"/>
    </row>
    <row r="41" spans="1:26" x14ac:dyDescent="0.25">
      <c r="A41" s="150"/>
      <c r="B41" s="150"/>
      <c r="C41" s="150"/>
      <c r="D41" s="150" t="s">
        <v>327</v>
      </c>
      <c r="E41" s="150"/>
      <c r="F41" s="168"/>
      <c r="G41" s="151"/>
      <c r="H41" s="151"/>
      <c r="I41" s="151"/>
      <c r="J41" s="150"/>
      <c r="K41" s="150"/>
      <c r="L41" s="150"/>
      <c r="M41" s="150"/>
      <c r="N41" s="150"/>
      <c r="O41" s="150"/>
      <c r="P41" s="150"/>
      <c r="Q41" s="147"/>
      <c r="R41" s="147"/>
      <c r="S41" s="150"/>
      <c r="T41" s="147"/>
      <c r="U41" s="147"/>
      <c r="V41" s="147"/>
      <c r="W41" s="147"/>
      <c r="X41" s="147"/>
      <c r="Y41" s="147"/>
      <c r="Z41" s="147"/>
    </row>
    <row r="42" spans="1:26" ht="24.95" customHeight="1" x14ac:dyDescent="0.25">
      <c r="A42" s="172"/>
      <c r="B42" s="169">
        <v>721</v>
      </c>
      <c r="C42" s="173" t="s">
        <v>369</v>
      </c>
      <c r="D42" s="169" t="s">
        <v>370</v>
      </c>
      <c r="E42" s="169" t="s">
        <v>140</v>
      </c>
      <c r="F42" s="170">
        <v>2</v>
      </c>
      <c r="G42" s="171"/>
      <c r="H42" s="171"/>
      <c r="I42" s="171">
        <f t="shared" ref="I42:I53" si="4">ROUND(F42*(G42+H42),2)</f>
        <v>0</v>
      </c>
      <c r="J42" s="169">
        <f t="shared" ref="J42:J53" si="5">ROUND(F42*(N42),2)</f>
        <v>85.8</v>
      </c>
      <c r="K42" s="1">
        <f t="shared" ref="K42:K53" si="6">ROUND(F42*(O42),2)</f>
        <v>0</v>
      </c>
      <c r="L42" s="1">
        <f t="shared" ref="L42:L52" si="7">ROUND(F42*(G42),2)</f>
        <v>0</v>
      </c>
      <c r="M42" s="1"/>
      <c r="N42" s="1">
        <v>42.9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371</v>
      </c>
      <c r="C43" s="173" t="s">
        <v>372</v>
      </c>
      <c r="D43" s="169" t="s">
        <v>373</v>
      </c>
      <c r="E43" s="169" t="s">
        <v>134</v>
      </c>
      <c r="F43" s="170">
        <v>27</v>
      </c>
      <c r="G43" s="171"/>
      <c r="H43" s="171"/>
      <c r="I43" s="171">
        <f t="shared" si="4"/>
        <v>0</v>
      </c>
      <c r="J43" s="169">
        <f t="shared" si="5"/>
        <v>386.1</v>
      </c>
      <c r="K43" s="1">
        <f t="shared" si="6"/>
        <v>0</v>
      </c>
      <c r="L43" s="1">
        <f t="shared" si="7"/>
        <v>0</v>
      </c>
      <c r="M43" s="1"/>
      <c r="N43" s="1">
        <v>14.3</v>
      </c>
      <c r="O43" s="1"/>
      <c r="P43" s="168">
        <v>1.6299999999999999E-3</v>
      </c>
      <c r="Q43" s="174"/>
      <c r="R43" s="174">
        <v>1.6299999999999999E-3</v>
      </c>
      <c r="S43" s="150">
        <f>ROUND(F43*(R43),3)</f>
        <v>4.3999999999999997E-2</v>
      </c>
      <c r="V43" s="175"/>
      <c r="Z43">
        <v>0</v>
      </c>
    </row>
    <row r="44" spans="1:26" ht="24.95" customHeight="1" x14ac:dyDescent="0.25">
      <c r="A44" s="172"/>
      <c r="B44" s="169" t="s">
        <v>371</v>
      </c>
      <c r="C44" s="173" t="s">
        <v>374</v>
      </c>
      <c r="D44" s="169" t="s">
        <v>375</v>
      </c>
      <c r="E44" s="169" t="s">
        <v>134</v>
      </c>
      <c r="F44" s="170">
        <v>1</v>
      </c>
      <c r="G44" s="171"/>
      <c r="H44" s="171"/>
      <c r="I44" s="171">
        <f t="shared" si="4"/>
        <v>0</v>
      </c>
      <c r="J44" s="169">
        <f t="shared" si="5"/>
        <v>17.5</v>
      </c>
      <c r="K44" s="1">
        <f t="shared" si="6"/>
        <v>0</v>
      </c>
      <c r="L44" s="1">
        <f t="shared" si="7"/>
        <v>0</v>
      </c>
      <c r="M44" s="1"/>
      <c r="N44" s="1">
        <v>17.5</v>
      </c>
      <c r="O44" s="1"/>
      <c r="P44" s="168">
        <v>3.3400000000000001E-3</v>
      </c>
      <c r="Q44" s="174"/>
      <c r="R44" s="174">
        <v>3.3400000000000001E-3</v>
      </c>
      <c r="S44" s="150">
        <f>ROUND(F44*(R44),3)</f>
        <v>3.0000000000000001E-3</v>
      </c>
      <c r="V44" s="175"/>
      <c r="Z44">
        <v>0</v>
      </c>
    </row>
    <row r="45" spans="1:26" ht="24.95" customHeight="1" x14ac:dyDescent="0.25">
      <c r="A45" s="172"/>
      <c r="B45" s="169" t="s">
        <v>371</v>
      </c>
      <c r="C45" s="173" t="s">
        <v>376</v>
      </c>
      <c r="D45" s="169" t="s">
        <v>377</v>
      </c>
      <c r="E45" s="169" t="s">
        <v>134</v>
      </c>
      <c r="F45" s="170">
        <v>1.5</v>
      </c>
      <c r="G45" s="171"/>
      <c r="H45" s="171"/>
      <c r="I45" s="171">
        <f t="shared" si="4"/>
        <v>0</v>
      </c>
      <c r="J45" s="169">
        <f t="shared" si="5"/>
        <v>12.75</v>
      </c>
      <c r="K45" s="1">
        <f t="shared" si="6"/>
        <v>0</v>
      </c>
      <c r="L45" s="1">
        <f t="shared" si="7"/>
        <v>0</v>
      </c>
      <c r="M45" s="1"/>
      <c r="N45" s="1">
        <v>8.5</v>
      </c>
      <c r="O45" s="1"/>
      <c r="P45" s="168">
        <v>5.9000000000000003E-4</v>
      </c>
      <c r="Q45" s="174"/>
      <c r="R45" s="174">
        <v>5.9000000000000003E-4</v>
      </c>
      <c r="S45" s="150">
        <f>ROUND(F45*(R45),3)</f>
        <v>1E-3</v>
      </c>
      <c r="V45" s="175"/>
      <c r="Z45">
        <v>0</v>
      </c>
    </row>
    <row r="46" spans="1:26" ht="24.95" customHeight="1" x14ac:dyDescent="0.25">
      <c r="A46" s="172"/>
      <c r="B46" s="169" t="s">
        <v>371</v>
      </c>
      <c r="C46" s="173" t="s">
        <v>378</v>
      </c>
      <c r="D46" s="169" t="s">
        <v>379</v>
      </c>
      <c r="E46" s="169" t="s">
        <v>134</v>
      </c>
      <c r="F46" s="170">
        <v>12</v>
      </c>
      <c r="G46" s="171"/>
      <c r="H46" s="171"/>
      <c r="I46" s="171">
        <f t="shared" si="4"/>
        <v>0</v>
      </c>
      <c r="J46" s="169">
        <f t="shared" si="5"/>
        <v>104.4</v>
      </c>
      <c r="K46" s="1">
        <f t="shared" si="6"/>
        <v>0</v>
      </c>
      <c r="L46" s="1">
        <f t="shared" si="7"/>
        <v>0</v>
      </c>
      <c r="M46" s="1"/>
      <c r="N46" s="1">
        <v>8.6999999999999993</v>
      </c>
      <c r="O46" s="1"/>
      <c r="P46" s="168">
        <v>6.4000000000000005E-4</v>
      </c>
      <c r="Q46" s="174"/>
      <c r="R46" s="174">
        <v>6.4000000000000005E-4</v>
      </c>
      <c r="S46" s="150">
        <f>ROUND(F46*(R46),3)</f>
        <v>8.0000000000000002E-3</v>
      </c>
      <c r="V46" s="175"/>
      <c r="Z46">
        <v>0</v>
      </c>
    </row>
    <row r="47" spans="1:26" ht="24.95" customHeight="1" x14ac:dyDescent="0.25">
      <c r="A47" s="172"/>
      <c r="B47" s="169" t="s">
        <v>371</v>
      </c>
      <c r="C47" s="173" t="s">
        <v>380</v>
      </c>
      <c r="D47" s="169" t="s">
        <v>381</v>
      </c>
      <c r="E47" s="169" t="s">
        <v>140</v>
      </c>
      <c r="F47" s="170">
        <v>3</v>
      </c>
      <c r="G47" s="171"/>
      <c r="H47" s="171"/>
      <c r="I47" s="171">
        <f t="shared" si="4"/>
        <v>0</v>
      </c>
      <c r="J47" s="169">
        <f t="shared" si="5"/>
        <v>4.3499999999999996</v>
      </c>
      <c r="K47" s="1">
        <f t="shared" si="6"/>
        <v>0</v>
      </c>
      <c r="L47" s="1">
        <f t="shared" si="7"/>
        <v>0</v>
      </c>
      <c r="M47" s="1"/>
      <c r="N47" s="1">
        <v>1.45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371</v>
      </c>
      <c r="C48" s="173" t="s">
        <v>382</v>
      </c>
      <c r="D48" s="169" t="s">
        <v>383</v>
      </c>
      <c r="E48" s="169" t="s">
        <v>140</v>
      </c>
      <c r="F48" s="170">
        <v>4</v>
      </c>
      <c r="G48" s="171"/>
      <c r="H48" s="171"/>
      <c r="I48" s="171">
        <f t="shared" si="4"/>
        <v>0</v>
      </c>
      <c r="J48" s="169">
        <f t="shared" si="5"/>
        <v>8.7200000000000006</v>
      </c>
      <c r="K48" s="1">
        <f t="shared" si="6"/>
        <v>0</v>
      </c>
      <c r="L48" s="1">
        <f t="shared" si="7"/>
        <v>0</v>
      </c>
      <c r="M48" s="1"/>
      <c r="N48" s="1">
        <v>2.1800000000000002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371</v>
      </c>
      <c r="C49" s="173" t="s">
        <v>384</v>
      </c>
      <c r="D49" s="169" t="s">
        <v>385</v>
      </c>
      <c r="E49" s="169" t="s">
        <v>140</v>
      </c>
      <c r="F49" s="170">
        <v>3</v>
      </c>
      <c r="G49" s="171"/>
      <c r="H49" s="171"/>
      <c r="I49" s="171">
        <f t="shared" si="4"/>
        <v>0</v>
      </c>
      <c r="J49" s="169">
        <f t="shared" si="5"/>
        <v>9.66</v>
      </c>
      <c r="K49" s="1">
        <f t="shared" si="6"/>
        <v>0</v>
      </c>
      <c r="L49" s="1">
        <f t="shared" si="7"/>
        <v>0</v>
      </c>
      <c r="M49" s="1"/>
      <c r="N49" s="1">
        <v>3.22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371</v>
      </c>
      <c r="C50" s="173" t="s">
        <v>386</v>
      </c>
      <c r="D50" s="169" t="s">
        <v>387</v>
      </c>
      <c r="E50" s="169" t="s">
        <v>134</v>
      </c>
      <c r="F50" s="170">
        <v>41.5</v>
      </c>
      <c r="G50" s="171"/>
      <c r="H50" s="171"/>
      <c r="I50" s="171">
        <f t="shared" si="4"/>
        <v>0</v>
      </c>
      <c r="J50" s="169">
        <f t="shared" si="5"/>
        <v>32.79</v>
      </c>
      <c r="K50" s="1">
        <f t="shared" si="6"/>
        <v>0</v>
      </c>
      <c r="L50" s="1">
        <f t="shared" si="7"/>
        <v>0</v>
      </c>
      <c r="M50" s="1"/>
      <c r="N50" s="1">
        <v>0.79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371</v>
      </c>
      <c r="C51" s="173" t="s">
        <v>388</v>
      </c>
      <c r="D51" s="169" t="s">
        <v>389</v>
      </c>
      <c r="E51" s="169" t="s">
        <v>134</v>
      </c>
      <c r="F51" s="170">
        <v>41.5</v>
      </c>
      <c r="G51" s="171"/>
      <c r="H51" s="171"/>
      <c r="I51" s="171">
        <f t="shared" si="4"/>
        <v>0</v>
      </c>
      <c r="J51" s="169">
        <f t="shared" si="5"/>
        <v>30.3</v>
      </c>
      <c r="K51" s="1">
        <f t="shared" si="6"/>
        <v>0</v>
      </c>
      <c r="L51" s="1">
        <f t="shared" si="7"/>
        <v>0</v>
      </c>
      <c r="M51" s="1"/>
      <c r="N51" s="1">
        <v>0.73</v>
      </c>
      <c r="O51" s="1"/>
      <c r="P51" s="161"/>
      <c r="Q51" s="174"/>
      <c r="R51" s="174"/>
      <c r="S51" s="150"/>
      <c r="V51" s="175"/>
      <c r="Z51">
        <v>0</v>
      </c>
    </row>
    <row r="52" spans="1:26" ht="24.95" customHeight="1" x14ac:dyDescent="0.25">
      <c r="A52" s="172"/>
      <c r="B52" s="169" t="s">
        <v>371</v>
      </c>
      <c r="C52" s="173" t="s">
        <v>390</v>
      </c>
      <c r="D52" s="169" t="s">
        <v>391</v>
      </c>
      <c r="E52" s="169" t="s">
        <v>103</v>
      </c>
      <c r="F52" s="170">
        <v>1.3089999999999999</v>
      </c>
      <c r="G52" s="176"/>
      <c r="H52" s="176"/>
      <c r="I52" s="176">
        <f t="shared" si="4"/>
        <v>0</v>
      </c>
      <c r="J52" s="169">
        <f t="shared" si="5"/>
        <v>36.36</v>
      </c>
      <c r="K52" s="1">
        <f t="shared" si="6"/>
        <v>0</v>
      </c>
      <c r="L52" s="1">
        <f t="shared" si="7"/>
        <v>0</v>
      </c>
      <c r="M52" s="1"/>
      <c r="N52" s="1">
        <v>27.78</v>
      </c>
      <c r="O52" s="1"/>
      <c r="P52" s="161"/>
      <c r="Q52" s="174"/>
      <c r="R52" s="174"/>
      <c r="S52" s="150"/>
      <c r="V52" s="175"/>
      <c r="Z52">
        <v>0</v>
      </c>
    </row>
    <row r="53" spans="1:26" ht="24.95" customHeight="1" x14ac:dyDescent="0.25">
      <c r="A53" s="172"/>
      <c r="B53" s="169" t="s">
        <v>104</v>
      </c>
      <c r="C53" s="173" t="s">
        <v>392</v>
      </c>
      <c r="D53" s="169" t="s">
        <v>393</v>
      </c>
      <c r="E53" s="169" t="s">
        <v>140</v>
      </c>
      <c r="F53" s="170">
        <v>2</v>
      </c>
      <c r="G53" s="171"/>
      <c r="H53" s="171"/>
      <c r="I53" s="171">
        <f t="shared" si="4"/>
        <v>0</v>
      </c>
      <c r="J53" s="169">
        <f t="shared" si="5"/>
        <v>50.4</v>
      </c>
      <c r="K53" s="1">
        <f t="shared" si="6"/>
        <v>0</v>
      </c>
      <c r="L53" s="1"/>
      <c r="M53" s="1">
        <f>ROUND(F53*(G53),2)</f>
        <v>0</v>
      </c>
      <c r="N53" s="1">
        <v>25.2</v>
      </c>
      <c r="O53" s="1"/>
      <c r="P53" s="161"/>
      <c r="Q53" s="174"/>
      <c r="R53" s="174"/>
      <c r="S53" s="150"/>
      <c r="V53" s="175"/>
      <c r="Z53">
        <v>0</v>
      </c>
    </row>
    <row r="54" spans="1:26" x14ac:dyDescent="0.25">
      <c r="A54" s="150"/>
      <c r="B54" s="150"/>
      <c r="C54" s="150"/>
      <c r="D54" s="150" t="s">
        <v>327</v>
      </c>
      <c r="E54" s="150"/>
      <c r="F54" s="168"/>
      <c r="G54" s="153"/>
      <c r="H54" s="153">
        <f>ROUND((SUM(M41:M53))/1,2)</f>
        <v>0</v>
      </c>
      <c r="I54" s="153">
        <f>ROUND((SUM(I41:I53))/1,2)</f>
        <v>0</v>
      </c>
      <c r="J54" s="150"/>
      <c r="K54" s="150"/>
      <c r="L54" s="150">
        <f>ROUND((SUM(L41:L53))/1,2)</f>
        <v>0</v>
      </c>
      <c r="M54" s="150">
        <f>ROUND((SUM(M41:M53))/1,2)</f>
        <v>0</v>
      </c>
      <c r="N54" s="150"/>
      <c r="O54" s="150"/>
      <c r="P54" s="177">
        <f>ROUND((SUM(P41:P53))/1,2)</f>
        <v>0.01</v>
      </c>
      <c r="Q54" s="147"/>
      <c r="R54" s="147"/>
      <c r="S54" s="177">
        <f>ROUND((SUM(S41:S53))/1,2)</f>
        <v>0.06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150" t="s">
        <v>328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ht="24.95" customHeight="1" x14ac:dyDescent="0.25">
      <c r="A57" s="172"/>
      <c r="B57" s="169">
        <v>721</v>
      </c>
      <c r="C57" s="173" t="s">
        <v>394</v>
      </c>
      <c r="D57" s="169" t="s">
        <v>395</v>
      </c>
      <c r="E57" s="169" t="s">
        <v>140</v>
      </c>
      <c r="F57" s="170">
        <v>2</v>
      </c>
      <c r="G57" s="171"/>
      <c r="H57" s="171"/>
      <c r="I57" s="171">
        <f t="shared" ref="I57:I71" si="8">ROUND(F57*(G57+H57),2)</f>
        <v>0</v>
      </c>
      <c r="J57" s="169">
        <f t="shared" ref="J57:J71" si="9">ROUND(F57*(N57),2)</f>
        <v>12.58</v>
      </c>
      <c r="K57" s="1">
        <f t="shared" ref="K57:K71" si="10">ROUND(F57*(O57),2)</f>
        <v>0</v>
      </c>
      <c r="L57" s="1">
        <f t="shared" ref="L57:L67" si="11">ROUND(F57*(G57),2)</f>
        <v>0</v>
      </c>
      <c r="M57" s="1"/>
      <c r="N57" s="1">
        <v>6.29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>
        <v>721</v>
      </c>
      <c r="C58" s="173" t="s">
        <v>396</v>
      </c>
      <c r="D58" s="169" t="s">
        <v>397</v>
      </c>
      <c r="E58" s="169" t="s">
        <v>134</v>
      </c>
      <c r="F58" s="170">
        <v>42</v>
      </c>
      <c r="G58" s="171"/>
      <c r="H58" s="171"/>
      <c r="I58" s="171">
        <f t="shared" si="8"/>
        <v>0</v>
      </c>
      <c r="J58" s="169">
        <f t="shared" si="9"/>
        <v>365.4</v>
      </c>
      <c r="K58" s="1">
        <f t="shared" si="10"/>
        <v>0</v>
      </c>
      <c r="L58" s="1">
        <f t="shared" si="11"/>
        <v>0</v>
      </c>
      <c r="M58" s="1"/>
      <c r="N58" s="1">
        <v>8.6999999999999993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398</v>
      </c>
      <c r="C59" s="173" t="s">
        <v>399</v>
      </c>
      <c r="D59" s="169" t="s">
        <v>400</v>
      </c>
      <c r="E59" s="169" t="s">
        <v>134</v>
      </c>
      <c r="F59" s="170">
        <v>9</v>
      </c>
      <c r="G59" s="171"/>
      <c r="H59" s="171"/>
      <c r="I59" s="171">
        <f t="shared" si="8"/>
        <v>0</v>
      </c>
      <c r="J59" s="169">
        <f t="shared" si="9"/>
        <v>93.6</v>
      </c>
      <c r="K59" s="1">
        <f t="shared" si="10"/>
        <v>0</v>
      </c>
      <c r="L59" s="1">
        <f t="shared" si="11"/>
        <v>0</v>
      </c>
      <c r="M59" s="1"/>
      <c r="N59" s="1">
        <v>10.4</v>
      </c>
      <c r="O59" s="1"/>
      <c r="P59" s="168">
        <v>4.64E-3</v>
      </c>
      <c r="Q59" s="174"/>
      <c r="R59" s="174">
        <v>4.64E-3</v>
      </c>
      <c r="S59" s="150">
        <f>ROUND(F59*(R59),3)</f>
        <v>4.2000000000000003E-2</v>
      </c>
      <c r="V59" s="175"/>
      <c r="Z59">
        <v>0</v>
      </c>
    </row>
    <row r="60" spans="1:26" ht="24.95" customHeight="1" x14ac:dyDescent="0.25">
      <c r="A60" s="172"/>
      <c r="B60" s="169" t="s">
        <v>398</v>
      </c>
      <c r="C60" s="173" t="s">
        <v>401</v>
      </c>
      <c r="D60" s="169" t="s">
        <v>402</v>
      </c>
      <c r="E60" s="169" t="s">
        <v>134</v>
      </c>
      <c r="F60" s="170">
        <v>24</v>
      </c>
      <c r="G60" s="171"/>
      <c r="H60" s="171"/>
      <c r="I60" s="171">
        <f t="shared" si="8"/>
        <v>0</v>
      </c>
      <c r="J60" s="169">
        <f t="shared" si="9"/>
        <v>220.8</v>
      </c>
      <c r="K60" s="1">
        <f t="shared" si="10"/>
        <v>0</v>
      </c>
      <c r="L60" s="1">
        <f t="shared" si="11"/>
        <v>0</v>
      </c>
      <c r="M60" s="1"/>
      <c r="N60" s="1">
        <v>9.1999999999999993</v>
      </c>
      <c r="O60" s="1"/>
      <c r="P60" s="168">
        <v>2.3000000000000001E-4</v>
      </c>
      <c r="Q60" s="174"/>
      <c r="R60" s="174">
        <v>2.3000000000000001E-4</v>
      </c>
      <c r="S60" s="150">
        <f>ROUND(F60*(R60),3)</f>
        <v>6.0000000000000001E-3</v>
      </c>
      <c r="V60" s="175"/>
      <c r="Z60">
        <v>0</v>
      </c>
    </row>
    <row r="61" spans="1:26" ht="24.95" customHeight="1" x14ac:dyDescent="0.25">
      <c r="A61" s="172"/>
      <c r="B61" s="169" t="s">
        <v>398</v>
      </c>
      <c r="C61" s="173" t="s">
        <v>403</v>
      </c>
      <c r="D61" s="169" t="s">
        <v>404</v>
      </c>
      <c r="E61" s="169" t="s">
        <v>140</v>
      </c>
      <c r="F61" s="170">
        <v>18</v>
      </c>
      <c r="G61" s="171"/>
      <c r="H61" s="171"/>
      <c r="I61" s="171">
        <f t="shared" si="8"/>
        <v>0</v>
      </c>
      <c r="J61" s="169">
        <f t="shared" si="9"/>
        <v>83.88</v>
      </c>
      <c r="K61" s="1">
        <f t="shared" si="10"/>
        <v>0</v>
      </c>
      <c r="L61" s="1">
        <f t="shared" si="11"/>
        <v>0</v>
      </c>
      <c r="M61" s="1"/>
      <c r="N61" s="1">
        <v>4.66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398</v>
      </c>
      <c r="C62" s="173" t="s">
        <v>405</v>
      </c>
      <c r="D62" s="169" t="s">
        <v>406</v>
      </c>
      <c r="E62" s="169" t="s">
        <v>140</v>
      </c>
      <c r="F62" s="170">
        <v>18</v>
      </c>
      <c r="G62" s="171"/>
      <c r="H62" s="171"/>
      <c r="I62" s="171">
        <f t="shared" si="8"/>
        <v>0</v>
      </c>
      <c r="J62" s="169">
        <f t="shared" si="9"/>
        <v>39.24</v>
      </c>
      <c r="K62" s="1">
        <f t="shared" si="10"/>
        <v>0</v>
      </c>
      <c r="L62" s="1">
        <f t="shared" si="11"/>
        <v>0</v>
      </c>
      <c r="M62" s="1"/>
      <c r="N62" s="1">
        <v>2.1800000000000002</v>
      </c>
      <c r="O62" s="1"/>
      <c r="P62" s="168">
        <v>2.0000000000000002E-5</v>
      </c>
      <c r="Q62" s="174"/>
      <c r="R62" s="174">
        <v>2.0000000000000002E-5</v>
      </c>
      <c r="S62" s="150">
        <f>ROUND(F62*(R62),3)</f>
        <v>0</v>
      </c>
      <c r="V62" s="175"/>
      <c r="Z62">
        <v>0</v>
      </c>
    </row>
    <row r="63" spans="1:26" ht="24.95" customHeight="1" x14ac:dyDescent="0.25">
      <c r="A63" s="172"/>
      <c r="B63" s="169" t="s">
        <v>398</v>
      </c>
      <c r="C63" s="173" t="s">
        <v>407</v>
      </c>
      <c r="D63" s="169" t="s">
        <v>408</v>
      </c>
      <c r="E63" s="169" t="s">
        <v>140</v>
      </c>
      <c r="F63" s="170">
        <v>18</v>
      </c>
      <c r="G63" s="171"/>
      <c r="H63" s="171"/>
      <c r="I63" s="171">
        <f t="shared" si="8"/>
        <v>0</v>
      </c>
      <c r="J63" s="169">
        <f t="shared" si="9"/>
        <v>48.96</v>
      </c>
      <c r="K63" s="1">
        <f t="shared" si="10"/>
        <v>0</v>
      </c>
      <c r="L63" s="1">
        <f t="shared" si="11"/>
        <v>0</v>
      </c>
      <c r="M63" s="1"/>
      <c r="N63" s="1">
        <v>2.7199999999999998</v>
      </c>
      <c r="O63" s="1"/>
      <c r="P63" s="168">
        <v>2.0000000000000002E-5</v>
      </c>
      <c r="Q63" s="174"/>
      <c r="R63" s="174">
        <v>2.0000000000000002E-5</v>
      </c>
      <c r="S63" s="150">
        <f>ROUND(F63*(R63),3)</f>
        <v>0</v>
      </c>
      <c r="V63" s="175"/>
      <c r="Z63">
        <v>0</v>
      </c>
    </row>
    <row r="64" spans="1:26" ht="24.95" customHeight="1" x14ac:dyDescent="0.25">
      <c r="A64" s="172"/>
      <c r="B64" s="169" t="s">
        <v>398</v>
      </c>
      <c r="C64" s="173" t="s">
        <v>409</v>
      </c>
      <c r="D64" s="169" t="s">
        <v>410</v>
      </c>
      <c r="E64" s="169" t="s">
        <v>140</v>
      </c>
      <c r="F64" s="170">
        <v>1</v>
      </c>
      <c r="G64" s="171"/>
      <c r="H64" s="171"/>
      <c r="I64" s="171">
        <f t="shared" si="8"/>
        <v>0</v>
      </c>
      <c r="J64" s="169">
        <f t="shared" si="9"/>
        <v>2.95</v>
      </c>
      <c r="K64" s="1">
        <f t="shared" si="10"/>
        <v>0</v>
      </c>
      <c r="L64" s="1">
        <f t="shared" si="11"/>
        <v>0</v>
      </c>
      <c r="M64" s="1"/>
      <c r="N64" s="1">
        <v>2.95</v>
      </c>
      <c r="O64" s="1"/>
      <c r="P64" s="168">
        <v>2.0000000000000002E-5</v>
      </c>
      <c r="Q64" s="174"/>
      <c r="R64" s="174">
        <v>2.0000000000000002E-5</v>
      </c>
      <c r="S64" s="150">
        <f>ROUND(F64*(R64),3)</f>
        <v>0</v>
      </c>
      <c r="V64" s="175"/>
      <c r="Z64">
        <v>0</v>
      </c>
    </row>
    <row r="65" spans="1:26" ht="24.95" customHeight="1" x14ac:dyDescent="0.25">
      <c r="A65" s="172"/>
      <c r="B65" s="169" t="s">
        <v>398</v>
      </c>
      <c r="C65" s="173" t="s">
        <v>411</v>
      </c>
      <c r="D65" s="169" t="s">
        <v>412</v>
      </c>
      <c r="E65" s="169" t="s">
        <v>134</v>
      </c>
      <c r="F65" s="170">
        <v>75</v>
      </c>
      <c r="G65" s="171"/>
      <c r="H65" s="171"/>
      <c r="I65" s="171">
        <f t="shared" si="8"/>
        <v>0</v>
      </c>
      <c r="J65" s="169">
        <f t="shared" si="9"/>
        <v>95.25</v>
      </c>
      <c r="K65" s="1">
        <f t="shared" si="10"/>
        <v>0</v>
      </c>
      <c r="L65" s="1">
        <f t="shared" si="11"/>
        <v>0</v>
      </c>
      <c r="M65" s="1"/>
      <c r="N65" s="1">
        <v>1.27</v>
      </c>
      <c r="O65" s="1"/>
      <c r="P65" s="168">
        <v>1.8000000000000001E-4</v>
      </c>
      <c r="Q65" s="174"/>
      <c r="R65" s="174">
        <v>1.8000000000000001E-4</v>
      </c>
      <c r="S65" s="150">
        <f>ROUND(F65*(R65),3)</f>
        <v>1.4E-2</v>
      </c>
      <c r="V65" s="175"/>
      <c r="Z65">
        <v>0</v>
      </c>
    </row>
    <row r="66" spans="1:26" ht="24.95" customHeight="1" x14ac:dyDescent="0.25">
      <c r="A66" s="172"/>
      <c r="B66" s="169" t="s">
        <v>398</v>
      </c>
      <c r="C66" s="173" t="s">
        <v>413</v>
      </c>
      <c r="D66" s="169" t="s">
        <v>414</v>
      </c>
      <c r="E66" s="169" t="s">
        <v>134</v>
      </c>
      <c r="F66" s="170">
        <v>75</v>
      </c>
      <c r="G66" s="171"/>
      <c r="H66" s="171"/>
      <c r="I66" s="171">
        <f t="shared" si="8"/>
        <v>0</v>
      </c>
      <c r="J66" s="169">
        <f t="shared" si="9"/>
        <v>60.75</v>
      </c>
      <c r="K66" s="1">
        <f t="shared" si="10"/>
        <v>0</v>
      </c>
      <c r="L66" s="1">
        <f t="shared" si="11"/>
        <v>0</v>
      </c>
      <c r="M66" s="1"/>
      <c r="N66" s="1">
        <v>0.81</v>
      </c>
      <c r="O66" s="1"/>
      <c r="P66" s="168">
        <v>1.0000000000000001E-5</v>
      </c>
      <c r="Q66" s="174"/>
      <c r="R66" s="174">
        <v>1.0000000000000001E-5</v>
      </c>
      <c r="S66" s="150">
        <f>ROUND(F66*(R66),3)</f>
        <v>1E-3</v>
      </c>
      <c r="V66" s="175"/>
      <c r="Z66">
        <v>0</v>
      </c>
    </row>
    <row r="67" spans="1:26" ht="24.95" customHeight="1" x14ac:dyDescent="0.25">
      <c r="A67" s="172"/>
      <c r="B67" s="169" t="s">
        <v>398</v>
      </c>
      <c r="C67" s="173" t="s">
        <v>415</v>
      </c>
      <c r="D67" s="169" t="s">
        <v>416</v>
      </c>
      <c r="E67" s="169" t="s">
        <v>103</v>
      </c>
      <c r="F67" s="170">
        <v>0.89300000000000002</v>
      </c>
      <c r="G67" s="176"/>
      <c r="H67" s="176"/>
      <c r="I67" s="176">
        <f t="shared" si="8"/>
        <v>0</v>
      </c>
      <c r="J67" s="169">
        <f t="shared" si="9"/>
        <v>62.43</v>
      </c>
      <c r="K67" s="1">
        <f t="shared" si="10"/>
        <v>0</v>
      </c>
      <c r="L67" s="1">
        <f t="shared" si="11"/>
        <v>0</v>
      </c>
      <c r="M67" s="1"/>
      <c r="N67" s="1">
        <v>69.91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104</v>
      </c>
      <c r="C68" s="173" t="s">
        <v>417</v>
      </c>
      <c r="D68" s="169" t="s">
        <v>418</v>
      </c>
      <c r="E68" s="169" t="s">
        <v>140</v>
      </c>
      <c r="F68" s="170">
        <v>1</v>
      </c>
      <c r="G68" s="171"/>
      <c r="H68" s="171"/>
      <c r="I68" s="171">
        <f t="shared" si="8"/>
        <v>0</v>
      </c>
      <c r="J68" s="169">
        <f t="shared" si="9"/>
        <v>15.47</v>
      </c>
      <c r="K68" s="1">
        <f t="shared" si="10"/>
        <v>0</v>
      </c>
      <c r="L68" s="1"/>
      <c r="M68" s="1">
        <f>ROUND(F68*(G68),2)</f>
        <v>0</v>
      </c>
      <c r="N68" s="1">
        <v>15.47</v>
      </c>
      <c r="O68" s="1"/>
      <c r="P68" s="161"/>
      <c r="Q68" s="174"/>
      <c r="R68" s="174"/>
      <c r="S68" s="150"/>
      <c r="V68" s="175"/>
      <c r="Z68">
        <v>0</v>
      </c>
    </row>
    <row r="69" spans="1:26" ht="24.95" customHeight="1" x14ac:dyDescent="0.25">
      <c r="A69" s="172"/>
      <c r="B69" s="169" t="s">
        <v>104</v>
      </c>
      <c r="C69" s="173" t="s">
        <v>419</v>
      </c>
      <c r="D69" s="169" t="s">
        <v>420</v>
      </c>
      <c r="E69" s="169" t="s">
        <v>140</v>
      </c>
      <c r="F69" s="170">
        <v>2</v>
      </c>
      <c r="G69" s="171"/>
      <c r="H69" s="171"/>
      <c r="I69" s="171">
        <f t="shared" si="8"/>
        <v>0</v>
      </c>
      <c r="J69" s="169">
        <f t="shared" si="9"/>
        <v>24.2</v>
      </c>
      <c r="K69" s="1">
        <f t="shared" si="10"/>
        <v>0</v>
      </c>
      <c r="L69" s="1"/>
      <c r="M69" s="1">
        <f>ROUND(F69*(G69),2)</f>
        <v>0</v>
      </c>
      <c r="N69" s="1">
        <v>12.1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104</v>
      </c>
      <c r="C70" s="173" t="s">
        <v>421</v>
      </c>
      <c r="D70" s="169" t="s">
        <v>422</v>
      </c>
      <c r="E70" s="169" t="s">
        <v>140</v>
      </c>
      <c r="F70" s="170">
        <v>18</v>
      </c>
      <c r="G70" s="171"/>
      <c r="H70" s="171"/>
      <c r="I70" s="171">
        <f t="shared" si="8"/>
        <v>0</v>
      </c>
      <c r="J70" s="169">
        <f t="shared" si="9"/>
        <v>70.2</v>
      </c>
      <c r="K70" s="1">
        <f t="shared" si="10"/>
        <v>0</v>
      </c>
      <c r="L70" s="1"/>
      <c r="M70" s="1">
        <f>ROUND(F70*(G70),2)</f>
        <v>0</v>
      </c>
      <c r="N70" s="1">
        <v>3.9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104</v>
      </c>
      <c r="C71" s="173" t="s">
        <v>423</v>
      </c>
      <c r="D71" s="169" t="s">
        <v>424</v>
      </c>
      <c r="E71" s="169" t="s">
        <v>140</v>
      </c>
      <c r="F71" s="170">
        <v>2</v>
      </c>
      <c r="G71" s="171"/>
      <c r="H71" s="171"/>
      <c r="I71" s="171">
        <f t="shared" si="8"/>
        <v>0</v>
      </c>
      <c r="J71" s="169">
        <f t="shared" si="9"/>
        <v>40.6</v>
      </c>
      <c r="K71" s="1">
        <f t="shared" si="10"/>
        <v>0</v>
      </c>
      <c r="L71" s="1"/>
      <c r="M71" s="1">
        <f>ROUND(F71*(G71),2)</f>
        <v>0</v>
      </c>
      <c r="N71" s="1">
        <v>20.3</v>
      </c>
      <c r="O71" s="1"/>
      <c r="P71" s="161"/>
      <c r="Q71" s="174"/>
      <c r="R71" s="174"/>
      <c r="S71" s="150"/>
      <c r="V71" s="175"/>
      <c r="Z71">
        <v>0</v>
      </c>
    </row>
    <row r="72" spans="1:26" x14ac:dyDescent="0.25">
      <c r="A72" s="150"/>
      <c r="B72" s="150"/>
      <c r="C72" s="150"/>
      <c r="D72" s="150" t="s">
        <v>328</v>
      </c>
      <c r="E72" s="150"/>
      <c r="F72" s="168"/>
      <c r="G72" s="153"/>
      <c r="H72" s="153">
        <f>ROUND((SUM(M56:M71))/1,2)</f>
        <v>0</v>
      </c>
      <c r="I72" s="153">
        <f>ROUND((SUM(I56:I71))/1,2)</f>
        <v>0</v>
      </c>
      <c r="J72" s="150"/>
      <c r="K72" s="150"/>
      <c r="L72" s="150">
        <f>ROUND((SUM(L56:L71))/1,2)</f>
        <v>0</v>
      </c>
      <c r="M72" s="150">
        <f>ROUND((SUM(M56:M71))/1,2)</f>
        <v>0</v>
      </c>
      <c r="N72" s="150"/>
      <c r="O72" s="150"/>
      <c r="P72" s="177">
        <f>ROUND((SUM(P56:P71))/1,2)</f>
        <v>0.01</v>
      </c>
      <c r="Q72" s="147"/>
      <c r="R72" s="147"/>
      <c r="S72" s="177">
        <f>ROUND((SUM(S56:S71))/1,2)</f>
        <v>0.06</v>
      </c>
      <c r="T72" s="147"/>
      <c r="U72" s="147"/>
      <c r="V72" s="147"/>
      <c r="W72" s="147"/>
      <c r="X72" s="147"/>
      <c r="Y72" s="147"/>
      <c r="Z72" s="147"/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150" t="s">
        <v>329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 x14ac:dyDescent="0.25">
      <c r="A75" s="172"/>
      <c r="B75" s="169">
        <v>721</v>
      </c>
      <c r="C75" s="173" t="s">
        <v>425</v>
      </c>
      <c r="D75" s="169" t="s">
        <v>426</v>
      </c>
      <c r="E75" s="169" t="s">
        <v>427</v>
      </c>
      <c r="F75" s="170">
        <v>2</v>
      </c>
      <c r="G75" s="171"/>
      <c r="H75" s="171"/>
      <c r="I75" s="171">
        <f t="shared" ref="I75:I89" si="12">ROUND(F75*(G75+H75),2)</f>
        <v>0</v>
      </c>
      <c r="J75" s="169">
        <f t="shared" ref="J75:J89" si="13">ROUND(F75*(N75),2)</f>
        <v>45.4</v>
      </c>
      <c r="K75" s="1">
        <f t="shared" ref="K75:K89" si="14">ROUND(F75*(O75),2)</f>
        <v>0</v>
      </c>
      <c r="L75" s="1">
        <f t="shared" ref="L75:L81" si="15">ROUND(F75*(G75),2)</f>
        <v>0</v>
      </c>
      <c r="M75" s="1"/>
      <c r="N75" s="1">
        <v>22.7</v>
      </c>
      <c r="O75" s="1"/>
      <c r="P75" s="161"/>
      <c r="Q75" s="174"/>
      <c r="R75" s="174"/>
      <c r="S75" s="150"/>
      <c r="V75" s="175"/>
      <c r="Z75">
        <v>0</v>
      </c>
    </row>
    <row r="76" spans="1:26" ht="24.95" customHeight="1" x14ac:dyDescent="0.25">
      <c r="A76" s="172"/>
      <c r="B76" s="169" t="s">
        <v>428</v>
      </c>
      <c r="C76" s="173" t="s">
        <v>429</v>
      </c>
      <c r="D76" s="169" t="s">
        <v>430</v>
      </c>
      <c r="E76" s="169" t="s">
        <v>140</v>
      </c>
      <c r="F76" s="170">
        <v>5</v>
      </c>
      <c r="G76" s="171"/>
      <c r="H76" s="171"/>
      <c r="I76" s="171">
        <f t="shared" si="12"/>
        <v>0</v>
      </c>
      <c r="J76" s="169">
        <f t="shared" si="13"/>
        <v>191</v>
      </c>
      <c r="K76" s="1">
        <f t="shared" si="14"/>
        <v>0</v>
      </c>
      <c r="L76" s="1">
        <f t="shared" si="15"/>
        <v>0</v>
      </c>
      <c r="M76" s="1"/>
      <c r="N76" s="1">
        <v>38.200000000000003</v>
      </c>
      <c r="O76" s="1"/>
      <c r="P76" s="168">
        <v>1.1E-4</v>
      </c>
      <c r="Q76" s="174"/>
      <c r="R76" s="174">
        <v>1.1E-4</v>
      </c>
      <c r="S76" s="150">
        <f>ROUND(F76*(R76),3)</f>
        <v>1E-3</v>
      </c>
      <c r="V76" s="175"/>
      <c r="Z76">
        <v>0</v>
      </c>
    </row>
    <row r="77" spans="1:26" ht="24.95" customHeight="1" x14ac:dyDescent="0.25">
      <c r="A77" s="172"/>
      <c r="B77" s="169" t="s">
        <v>428</v>
      </c>
      <c r="C77" s="173" t="s">
        <v>431</v>
      </c>
      <c r="D77" s="169" t="s">
        <v>432</v>
      </c>
      <c r="E77" s="169" t="s">
        <v>427</v>
      </c>
      <c r="F77" s="170">
        <v>6</v>
      </c>
      <c r="G77" s="171"/>
      <c r="H77" s="171"/>
      <c r="I77" s="171">
        <f t="shared" si="12"/>
        <v>0</v>
      </c>
      <c r="J77" s="169">
        <f t="shared" si="13"/>
        <v>129.6</v>
      </c>
      <c r="K77" s="1">
        <f t="shared" si="14"/>
        <v>0</v>
      </c>
      <c r="L77" s="1">
        <f t="shared" si="15"/>
        <v>0</v>
      </c>
      <c r="M77" s="1"/>
      <c r="N77" s="1">
        <v>21.6</v>
      </c>
      <c r="O77" s="1"/>
      <c r="P77" s="168">
        <v>2.2300000000000002E-3</v>
      </c>
      <c r="Q77" s="174"/>
      <c r="R77" s="174">
        <v>2.2300000000000002E-3</v>
      </c>
      <c r="S77" s="150">
        <f>ROUND(F77*(R77),3)</f>
        <v>1.2999999999999999E-2</v>
      </c>
      <c r="V77" s="175"/>
      <c r="Z77">
        <v>0</v>
      </c>
    </row>
    <row r="78" spans="1:26" ht="24.95" customHeight="1" x14ac:dyDescent="0.25">
      <c r="A78" s="172"/>
      <c r="B78" s="169" t="s">
        <v>428</v>
      </c>
      <c r="C78" s="173" t="s">
        <v>433</v>
      </c>
      <c r="D78" s="169" t="s">
        <v>434</v>
      </c>
      <c r="E78" s="169" t="s">
        <v>427</v>
      </c>
      <c r="F78" s="170">
        <v>5</v>
      </c>
      <c r="G78" s="171"/>
      <c r="H78" s="171"/>
      <c r="I78" s="171">
        <f t="shared" si="12"/>
        <v>0</v>
      </c>
      <c r="J78" s="169">
        <f t="shared" si="13"/>
        <v>219</v>
      </c>
      <c r="K78" s="1">
        <f t="shared" si="14"/>
        <v>0</v>
      </c>
      <c r="L78" s="1">
        <f t="shared" si="15"/>
        <v>0</v>
      </c>
      <c r="M78" s="1"/>
      <c r="N78" s="1">
        <v>43.8</v>
      </c>
      <c r="O78" s="1"/>
      <c r="P78" s="168">
        <v>1.1000000000000001E-3</v>
      </c>
      <c r="Q78" s="174"/>
      <c r="R78" s="174">
        <v>1.1000000000000001E-3</v>
      </c>
      <c r="S78" s="150">
        <f>ROUND(F78*(R78),3)</f>
        <v>6.0000000000000001E-3</v>
      </c>
      <c r="V78" s="175"/>
      <c r="Z78">
        <v>0</v>
      </c>
    </row>
    <row r="79" spans="1:26" ht="24.95" customHeight="1" x14ac:dyDescent="0.25">
      <c r="A79" s="172"/>
      <c r="B79" s="169" t="s">
        <v>428</v>
      </c>
      <c r="C79" s="173" t="s">
        <v>435</v>
      </c>
      <c r="D79" s="169" t="s">
        <v>436</v>
      </c>
      <c r="E79" s="169" t="s">
        <v>140</v>
      </c>
      <c r="F79" s="170">
        <v>6</v>
      </c>
      <c r="G79" s="171"/>
      <c r="H79" s="171"/>
      <c r="I79" s="171">
        <f t="shared" si="12"/>
        <v>0</v>
      </c>
      <c r="J79" s="169">
        <f t="shared" si="13"/>
        <v>39.78</v>
      </c>
      <c r="K79" s="1">
        <f t="shared" si="14"/>
        <v>0</v>
      </c>
      <c r="L79" s="1">
        <f t="shared" si="15"/>
        <v>0</v>
      </c>
      <c r="M79" s="1"/>
      <c r="N79" s="1">
        <v>6.63</v>
      </c>
      <c r="O79" s="1"/>
      <c r="P79" s="168">
        <v>1.2E-4</v>
      </c>
      <c r="Q79" s="174"/>
      <c r="R79" s="174">
        <v>1.2E-4</v>
      </c>
      <c r="S79" s="150">
        <f>ROUND(F79*(R79),3)</f>
        <v>1E-3</v>
      </c>
      <c r="V79" s="175"/>
      <c r="Z79">
        <v>0</v>
      </c>
    </row>
    <row r="80" spans="1:26" ht="24.95" customHeight="1" x14ac:dyDescent="0.25">
      <c r="A80" s="172"/>
      <c r="B80" s="169" t="s">
        <v>428</v>
      </c>
      <c r="C80" s="173" t="s">
        <v>437</v>
      </c>
      <c r="D80" s="169" t="s">
        <v>438</v>
      </c>
      <c r="E80" s="169" t="s">
        <v>427</v>
      </c>
      <c r="F80" s="170">
        <v>5</v>
      </c>
      <c r="G80" s="171"/>
      <c r="H80" s="171"/>
      <c r="I80" s="171">
        <f t="shared" si="12"/>
        <v>0</v>
      </c>
      <c r="J80" s="169">
        <f t="shared" si="13"/>
        <v>37.9</v>
      </c>
      <c r="K80" s="1">
        <f t="shared" si="14"/>
        <v>0</v>
      </c>
      <c r="L80" s="1">
        <f t="shared" si="15"/>
        <v>0</v>
      </c>
      <c r="M80" s="1"/>
      <c r="N80" s="1">
        <v>7.58</v>
      </c>
      <c r="O80" s="1"/>
      <c r="P80" s="168">
        <v>1.2E-4</v>
      </c>
      <c r="Q80" s="174"/>
      <c r="R80" s="174">
        <v>1.2E-4</v>
      </c>
      <c r="S80" s="150">
        <f>ROUND(F80*(R80),3)</f>
        <v>1E-3</v>
      </c>
      <c r="V80" s="175"/>
      <c r="Z80">
        <v>0</v>
      </c>
    </row>
    <row r="81" spans="1:26" ht="24.95" customHeight="1" x14ac:dyDescent="0.25">
      <c r="A81" s="172"/>
      <c r="B81" s="169" t="s">
        <v>428</v>
      </c>
      <c r="C81" s="173" t="s">
        <v>439</v>
      </c>
      <c r="D81" s="169" t="s">
        <v>440</v>
      </c>
      <c r="E81" s="169" t="s">
        <v>103</v>
      </c>
      <c r="F81" s="170">
        <v>0.41699999999999998</v>
      </c>
      <c r="G81" s="176"/>
      <c r="H81" s="176"/>
      <c r="I81" s="176">
        <f t="shared" si="12"/>
        <v>0</v>
      </c>
      <c r="J81" s="169">
        <f t="shared" si="13"/>
        <v>76.75</v>
      </c>
      <c r="K81" s="1">
        <f t="shared" si="14"/>
        <v>0</v>
      </c>
      <c r="L81" s="1">
        <f t="shared" si="15"/>
        <v>0</v>
      </c>
      <c r="M81" s="1"/>
      <c r="N81" s="1">
        <v>184.06</v>
      </c>
      <c r="O81" s="1"/>
      <c r="P81" s="161"/>
      <c r="Q81" s="174"/>
      <c r="R81" s="174"/>
      <c r="S81" s="150"/>
      <c r="V81" s="175"/>
      <c r="Z81">
        <v>0</v>
      </c>
    </row>
    <row r="82" spans="1:26" ht="24.95" customHeight="1" x14ac:dyDescent="0.25">
      <c r="A82" s="172"/>
      <c r="B82" s="169" t="s">
        <v>104</v>
      </c>
      <c r="C82" s="173" t="s">
        <v>441</v>
      </c>
      <c r="D82" s="169" t="s">
        <v>442</v>
      </c>
      <c r="E82" s="169" t="s">
        <v>140</v>
      </c>
      <c r="F82" s="170">
        <v>1</v>
      </c>
      <c r="G82" s="171"/>
      <c r="H82" s="171"/>
      <c r="I82" s="171">
        <f t="shared" si="12"/>
        <v>0</v>
      </c>
      <c r="J82" s="169">
        <f t="shared" si="13"/>
        <v>630</v>
      </c>
      <c r="K82" s="1">
        <f t="shared" si="14"/>
        <v>0</v>
      </c>
      <c r="L82" s="1"/>
      <c r="M82" s="1">
        <f t="shared" ref="M82:M89" si="16">ROUND(F82*(G82),2)</f>
        <v>0</v>
      </c>
      <c r="N82" s="1">
        <v>630</v>
      </c>
      <c r="O82" s="1"/>
      <c r="P82" s="161"/>
      <c r="Q82" s="174"/>
      <c r="R82" s="174"/>
      <c r="S82" s="150"/>
      <c r="V82" s="175"/>
      <c r="Z82">
        <v>0</v>
      </c>
    </row>
    <row r="83" spans="1:26" ht="24.95" customHeight="1" x14ac:dyDescent="0.25">
      <c r="A83" s="172"/>
      <c r="B83" s="169" t="s">
        <v>104</v>
      </c>
      <c r="C83" s="173" t="s">
        <v>441</v>
      </c>
      <c r="D83" s="169" t="s">
        <v>443</v>
      </c>
      <c r="E83" s="169" t="s">
        <v>140</v>
      </c>
      <c r="F83" s="170">
        <v>1</v>
      </c>
      <c r="G83" s="171"/>
      <c r="H83" s="171"/>
      <c r="I83" s="171">
        <f t="shared" si="12"/>
        <v>0</v>
      </c>
      <c r="J83" s="169">
        <f t="shared" si="13"/>
        <v>140</v>
      </c>
      <c r="K83" s="1">
        <f t="shared" si="14"/>
        <v>0</v>
      </c>
      <c r="L83" s="1"/>
      <c r="M83" s="1">
        <f t="shared" si="16"/>
        <v>0</v>
      </c>
      <c r="N83" s="1">
        <v>140</v>
      </c>
      <c r="O83" s="1"/>
      <c r="P83" s="161"/>
      <c r="Q83" s="174"/>
      <c r="R83" s="174"/>
      <c r="S83" s="150"/>
      <c r="V83" s="175"/>
      <c r="Z83">
        <v>0</v>
      </c>
    </row>
    <row r="84" spans="1:26" ht="24.95" customHeight="1" x14ac:dyDescent="0.25">
      <c r="A84" s="172"/>
      <c r="B84" s="169" t="s">
        <v>104</v>
      </c>
      <c r="C84" s="173" t="s">
        <v>444</v>
      </c>
      <c r="D84" s="169" t="s">
        <v>445</v>
      </c>
      <c r="E84" s="169" t="s">
        <v>140</v>
      </c>
      <c r="F84" s="170">
        <v>5</v>
      </c>
      <c r="G84" s="171"/>
      <c r="H84" s="171"/>
      <c r="I84" s="171">
        <f t="shared" si="12"/>
        <v>0</v>
      </c>
      <c r="J84" s="169">
        <f t="shared" si="13"/>
        <v>400.5</v>
      </c>
      <c r="K84" s="1">
        <f t="shared" si="14"/>
        <v>0</v>
      </c>
      <c r="L84" s="1"/>
      <c r="M84" s="1">
        <f t="shared" si="16"/>
        <v>0</v>
      </c>
      <c r="N84" s="1">
        <v>80.099999999999994</v>
      </c>
      <c r="O84" s="1"/>
      <c r="P84" s="161"/>
      <c r="Q84" s="174"/>
      <c r="R84" s="174"/>
      <c r="S84" s="150"/>
      <c r="V84" s="175"/>
      <c r="Z84">
        <v>0</v>
      </c>
    </row>
    <row r="85" spans="1:26" ht="24.95" customHeight="1" x14ac:dyDescent="0.25">
      <c r="A85" s="172"/>
      <c r="B85" s="169" t="s">
        <v>104</v>
      </c>
      <c r="C85" s="173" t="s">
        <v>446</v>
      </c>
      <c r="D85" s="169" t="s">
        <v>447</v>
      </c>
      <c r="E85" s="169" t="s">
        <v>140</v>
      </c>
      <c r="F85" s="170">
        <v>6</v>
      </c>
      <c r="G85" s="171"/>
      <c r="H85" s="171"/>
      <c r="I85" s="171">
        <f t="shared" si="12"/>
        <v>0</v>
      </c>
      <c r="J85" s="169">
        <f t="shared" si="13"/>
        <v>271.8</v>
      </c>
      <c r="K85" s="1">
        <f t="shared" si="14"/>
        <v>0</v>
      </c>
      <c r="L85" s="1"/>
      <c r="M85" s="1">
        <f t="shared" si="16"/>
        <v>0</v>
      </c>
      <c r="N85" s="1">
        <v>45.3</v>
      </c>
      <c r="O85" s="1"/>
      <c r="P85" s="161"/>
      <c r="Q85" s="174"/>
      <c r="R85" s="174"/>
      <c r="S85" s="150"/>
      <c r="V85" s="175"/>
      <c r="Z85">
        <v>0</v>
      </c>
    </row>
    <row r="86" spans="1:26" ht="24.95" customHeight="1" x14ac:dyDescent="0.25">
      <c r="A86" s="172"/>
      <c r="B86" s="169" t="s">
        <v>104</v>
      </c>
      <c r="C86" s="173" t="s">
        <v>448</v>
      </c>
      <c r="D86" s="169" t="s">
        <v>449</v>
      </c>
      <c r="E86" s="169" t="s">
        <v>140</v>
      </c>
      <c r="F86" s="170">
        <v>2</v>
      </c>
      <c r="G86" s="171"/>
      <c r="H86" s="171"/>
      <c r="I86" s="171">
        <f t="shared" si="12"/>
        <v>0</v>
      </c>
      <c r="J86" s="169">
        <f t="shared" si="13"/>
        <v>85.2</v>
      </c>
      <c r="K86" s="1">
        <f t="shared" si="14"/>
        <v>0</v>
      </c>
      <c r="L86" s="1"/>
      <c r="M86" s="1">
        <f t="shared" si="16"/>
        <v>0</v>
      </c>
      <c r="N86" s="1">
        <v>42.6</v>
      </c>
      <c r="O86" s="1"/>
      <c r="P86" s="161"/>
      <c r="Q86" s="174"/>
      <c r="R86" s="174"/>
      <c r="S86" s="150"/>
      <c r="V86" s="175"/>
      <c r="Z86">
        <v>0</v>
      </c>
    </row>
    <row r="87" spans="1:26" ht="24.95" customHeight="1" x14ac:dyDescent="0.25">
      <c r="A87" s="172"/>
      <c r="B87" s="169" t="s">
        <v>450</v>
      </c>
      <c r="C87" s="173" t="s">
        <v>451</v>
      </c>
      <c r="D87" s="169" t="s">
        <v>452</v>
      </c>
      <c r="E87" s="169" t="s">
        <v>140</v>
      </c>
      <c r="F87" s="170">
        <v>6</v>
      </c>
      <c r="G87" s="171"/>
      <c r="H87" s="171"/>
      <c r="I87" s="171">
        <f t="shared" si="12"/>
        <v>0</v>
      </c>
      <c r="J87" s="169">
        <f t="shared" si="13"/>
        <v>224.4</v>
      </c>
      <c r="K87" s="1">
        <f t="shared" si="14"/>
        <v>0</v>
      </c>
      <c r="L87" s="1"/>
      <c r="M87" s="1">
        <f t="shared" si="16"/>
        <v>0</v>
      </c>
      <c r="N87" s="1">
        <v>37.4</v>
      </c>
      <c r="O87" s="1"/>
      <c r="P87" s="168">
        <v>9.3000000000000005E-4</v>
      </c>
      <c r="Q87" s="174"/>
      <c r="R87" s="174">
        <v>9.3000000000000005E-4</v>
      </c>
      <c r="S87" s="150">
        <f>ROUND(F87*(R87),3)</f>
        <v>6.0000000000000001E-3</v>
      </c>
      <c r="V87" s="175"/>
      <c r="Z87">
        <v>0</v>
      </c>
    </row>
    <row r="88" spans="1:26" ht="24.95" customHeight="1" x14ac:dyDescent="0.25">
      <c r="A88" s="172"/>
      <c r="B88" s="169" t="s">
        <v>450</v>
      </c>
      <c r="C88" s="173" t="s">
        <v>453</v>
      </c>
      <c r="D88" s="169" t="s">
        <v>454</v>
      </c>
      <c r="E88" s="169" t="s">
        <v>140</v>
      </c>
      <c r="F88" s="170">
        <v>5</v>
      </c>
      <c r="G88" s="171"/>
      <c r="H88" s="171"/>
      <c r="I88" s="171">
        <f t="shared" si="12"/>
        <v>0</v>
      </c>
      <c r="J88" s="169">
        <f t="shared" si="13"/>
        <v>249</v>
      </c>
      <c r="K88" s="1">
        <f t="shared" si="14"/>
        <v>0</v>
      </c>
      <c r="L88" s="1"/>
      <c r="M88" s="1">
        <f t="shared" si="16"/>
        <v>0</v>
      </c>
      <c r="N88" s="1">
        <v>49.8</v>
      </c>
      <c r="O88" s="1"/>
      <c r="P88" s="168">
        <v>3.8500000000000001E-3</v>
      </c>
      <c r="Q88" s="174"/>
      <c r="R88" s="174">
        <v>3.8500000000000001E-3</v>
      </c>
      <c r="S88" s="150">
        <f>ROUND(F88*(R88),3)</f>
        <v>1.9E-2</v>
      </c>
      <c r="V88" s="175"/>
      <c r="Z88">
        <v>0</v>
      </c>
    </row>
    <row r="89" spans="1:26" ht="24.95" customHeight="1" x14ac:dyDescent="0.25">
      <c r="A89" s="172"/>
      <c r="B89" s="169" t="s">
        <v>450</v>
      </c>
      <c r="C89" s="173" t="s">
        <v>455</v>
      </c>
      <c r="D89" s="169" t="s">
        <v>456</v>
      </c>
      <c r="E89" s="169" t="s">
        <v>140</v>
      </c>
      <c r="F89" s="170">
        <v>5</v>
      </c>
      <c r="G89" s="171"/>
      <c r="H89" s="171"/>
      <c r="I89" s="171">
        <f t="shared" si="12"/>
        <v>0</v>
      </c>
      <c r="J89" s="169">
        <f t="shared" si="13"/>
        <v>626.5</v>
      </c>
      <c r="K89" s="1">
        <f t="shared" si="14"/>
        <v>0</v>
      </c>
      <c r="L89" s="1"/>
      <c r="M89" s="1">
        <f t="shared" si="16"/>
        <v>0</v>
      </c>
      <c r="N89" s="1">
        <v>125.3</v>
      </c>
      <c r="O89" s="1"/>
      <c r="P89" s="168">
        <v>4.2000000000000003E-2</v>
      </c>
      <c r="Q89" s="174"/>
      <c r="R89" s="174">
        <v>4.2000000000000003E-2</v>
      </c>
      <c r="S89" s="150">
        <f>ROUND(F89*(R89),3)</f>
        <v>0.21</v>
      </c>
      <c r="V89" s="175"/>
      <c r="Z89">
        <v>0</v>
      </c>
    </row>
    <row r="90" spans="1:26" x14ac:dyDescent="0.25">
      <c r="A90" s="150"/>
      <c r="B90" s="150"/>
      <c r="C90" s="150"/>
      <c r="D90" s="150" t="s">
        <v>329</v>
      </c>
      <c r="E90" s="150"/>
      <c r="F90" s="168"/>
      <c r="G90" s="153"/>
      <c r="H90" s="153"/>
      <c r="I90" s="153">
        <f>ROUND((SUM(I74:I89))/1,2)</f>
        <v>0</v>
      </c>
      <c r="J90" s="150"/>
      <c r="K90" s="150"/>
      <c r="L90" s="150">
        <f>ROUND((SUM(L74:L89))/1,2)</f>
        <v>0</v>
      </c>
      <c r="M90" s="150">
        <f>ROUND((SUM(M74:M89))/1,2)</f>
        <v>0</v>
      </c>
      <c r="N90" s="150"/>
      <c r="O90" s="150"/>
      <c r="P90" s="177"/>
      <c r="S90" s="168">
        <f>ROUND((SUM(S74:S89))/1,2)</f>
        <v>0.26</v>
      </c>
      <c r="V90">
        <f>ROUND((SUM(V74:V89))/1,2)</f>
        <v>0</v>
      </c>
    </row>
    <row r="91" spans="1:26" x14ac:dyDescent="0.25">
      <c r="A91" s="1"/>
      <c r="B91" s="1"/>
      <c r="C91" s="1"/>
      <c r="D91" s="1"/>
      <c r="E91" s="1"/>
      <c r="F91" s="161"/>
      <c r="G91" s="143"/>
      <c r="H91" s="143"/>
      <c r="I91" s="143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0"/>
      <c r="B92" s="150"/>
      <c r="C92" s="150"/>
      <c r="D92" s="2" t="s">
        <v>66</v>
      </c>
      <c r="E92" s="150"/>
      <c r="F92" s="168"/>
      <c r="G92" s="153"/>
      <c r="H92" s="153">
        <f>ROUND((SUM(M32:M91))/2,2)</f>
        <v>0</v>
      </c>
      <c r="I92" s="153">
        <f>ROUND((SUM(I32:I91))/2,2)</f>
        <v>0</v>
      </c>
      <c r="J92" s="150"/>
      <c r="K92" s="150"/>
      <c r="L92" s="150">
        <f>ROUND((SUM(L32:L91))/2,2)</f>
        <v>0</v>
      </c>
      <c r="M92" s="150">
        <f>ROUND((SUM(M32:M91))/2,2)</f>
        <v>0</v>
      </c>
      <c r="N92" s="150"/>
      <c r="O92" s="150"/>
      <c r="P92" s="177"/>
      <c r="S92" s="177">
        <f>ROUND((SUM(S32:S91))/2,2)</f>
        <v>0.38</v>
      </c>
      <c r="V92">
        <f>ROUND((SUM(V32:V91))/2,2)</f>
        <v>0</v>
      </c>
    </row>
    <row r="93" spans="1:26" x14ac:dyDescent="0.25">
      <c r="A93" s="178"/>
      <c r="B93" s="178"/>
      <c r="C93" s="178"/>
      <c r="D93" s="178" t="s">
        <v>75</v>
      </c>
      <c r="E93" s="178"/>
      <c r="F93" s="179"/>
      <c r="G93" s="180"/>
      <c r="H93" s="180">
        <f>ROUND((SUM(M9:M92))/3,2)</f>
        <v>0</v>
      </c>
      <c r="I93" s="180">
        <f>ROUND((SUM(I9:I92))/3,2)</f>
        <v>0</v>
      </c>
      <c r="J93" s="178"/>
      <c r="K93" s="178">
        <f>ROUND((SUM(K9:K92))/3,2)</f>
        <v>0</v>
      </c>
      <c r="L93" s="178">
        <f>ROUND((SUM(L9:L92))/3,2)</f>
        <v>0</v>
      </c>
      <c r="M93" s="178">
        <f>ROUND((SUM(M9:M92))/3,2)</f>
        <v>0</v>
      </c>
      <c r="N93" s="178"/>
      <c r="O93" s="178"/>
      <c r="P93" s="179"/>
      <c r="Q93" s="181"/>
      <c r="R93" s="181"/>
      <c r="S93" s="196">
        <f>ROUND((SUM(S9:S92))/3,2)</f>
        <v>16.739999999999998</v>
      </c>
      <c r="T93" s="181"/>
      <c r="U93" s="181"/>
      <c r="V93" s="181">
        <f>ROUND((SUM(V9:V92))/3,2)</f>
        <v>0</v>
      </c>
      <c r="Z93">
        <f>(SUM(Z9:Z92))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Šatne pre futbalový klub  Zámutov / SO 01 - Šatne -  ZTI</oddHeader>
    <oddFooter>&amp;RStrana &amp;P z &amp;N    &amp;L&amp;7Spracované systémom Systematic®pyramida.wsn, tel.: 051 77 10 585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461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198" t="s">
        <v>1</v>
      </c>
      <c r="C2" s="199"/>
      <c r="D2" s="199"/>
      <c r="E2" s="199"/>
      <c r="F2" s="199"/>
      <c r="G2" s="199"/>
      <c r="H2" s="199"/>
      <c r="I2" s="199"/>
      <c r="J2" s="200"/>
    </row>
    <row r="3" spans="1:23" ht="18" customHeight="1" x14ac:dyDescent="0.25">
      <c r="A3" s="11"/>
      <c r="B3" s="22"/>
      <c r="C3" s="19"/>
      <c r="D3" s="16"/>
      <c r="E3" s="16"/>
      <c r="F3" s="1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'Kryci_list 13995'!D16+'Kryci_list 13996'!D16+'Kryci_list 13998'!D16</f>
        <v>0</v>
      </c>
      <c r="E16" s="89">
        <f>'Kryci_list 13995'!E16+'Kryci_list 13996'!E16+'Kryci_list 13998'!E16</f>
        <v>0</v>
      </c>
      <c r="F16" s="98">
        <f>'Kryci_list 13995'!F16+'Kryci_list 13996'!F16+'Kryci_list 13998'!F16</f>
        <v>0</v>
      </c>
      <c r="G16" s="52">
        <v>6</v>
      </c>
      <c r="H16" s="107" t="s">
        <v>35</v>
      </c>
      <c r="I16" s="121"/>
      <c r="J16" s="118">
        <f>Rekapitulácia!F10</f>
        <v>0</v>
      </c>
    </row>
    <row r="17" spans="1:10" ht="18" customHeight="1" x14ac:dyDescent="0.25">
      <c r="A17" s="11"/>
      <c r="B17" s="59">
        <v>2</v>
      </c>
      <c r="C17" s="63" t="s">
        <v>30</v>
      </c>
      <c r="D17" s="70">
        <f>'Kryci_list 13995'!D17+'Kryci_list 13996'!D17+'Kryci_list 13998'!D17</f>
        <v>0</v>
      </c>
      <c r="E17" s="68">
        <f>'Kryci_list 13995'!E17+'Kryci_list 13996'!E17+'Kryci_list 13998'!E17</f>
        <v>0</v>
      </c>
      <c r="F17" s="73">
        <f>'Kryci_list 13995'!F17+'Kryci_list 13996'!F17+'Kryci_list 13998'!F17</f>
        <v>0</v>
      </c>
      <c r="G17" s="53">
        <v>7</v>
      </c>
      <c r="H17" s="108" t="s">
        <v>36</v>
      </c>
      <c r="I17" s="121"/>
      <c r="J17" s="119">
        <f>Rekapitulácia!E10</f>
        <v>0</v>
      </c>
    </row>
    <row r="18" spans="1:10" ht="18" customHeight="1" x14ac:dyDescent="0.25">
      <c r="A18" s="11"/>
      <c r="B18" s="60">
        <v>3</v>
      </c>
      <c r="C18" s="64" t="s">
        <v>31</v>
      </c>
      <c r="D18" s="71">
        <f>'Kryci_list 13995'!D18+'Kryci_list 13996'!D18+'Kryci_list 13998'!D18</f>
        <v>0</v>
      </c>
      <c r="E18" s="69">
        <f>'Kryci_list 13995'!E18+'Kryci_list 13996'!E18+'Kryci_list 13998'!E18</f>
        <v>0</v>
      </c>
      <c r="F18" s="74">
        <f>'Kryci_list 13995'!F18+'Kryci_list 13996'!F18+'Kryci_list 13998'!F18</f>
        <v>0</v>
      </c>
      <c r="G18" s="53">
        <v>8</v>
      </c>
      <c r="H18" s="108" t="s">
        <v>37</v>
      </c>
      <c r="I18" s="121"/>
      <c r="J18" s="119">
        <f>Rekapitulácia!D10</f>
        <v>0</v>
      </c>
    </row>
    <row r="19" spans="1:10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10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10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10" ht="18" customHeight="1" x14ac:dyDescent="0.25">
      <c r="A22" s="11"/>
      <c r="B22" s="52">
        <v>11</v>
      </c>
      <c r="C22" s="55" t="s">
        <v>46</v>
      </c>
      <c r="D22" s="79"/>
      <c r="E22" s="82"/>
      <c r="F22" s="73">
        <f>'Kryci_list 13995'!F22+'Kryci_list 13996'!F22+'Kryci_list 13998'!F22</f>
        <v>0</v>
      </c>
      <c r="G22" s="52">
        <v>16</v>
      </c>
      <c r="H22" s="107" t="s">
        <v>52</v>
      </c>
      <c r="I22" s="121"/>
      <c r="J22" s="118">
        <f>'Kryci_list 13995'!J22+'Kryci_list 13996'!J22+'Kryci_list 13998'!J22</f>
        <v>0</v>
      </c>
    </row>
    <row r="23" spans="1:10" ht="18" customHeight="1" x14ac:dyDescent="0.25">
      <c r="A23" s="11"/>
      <c r="B23" s="53">
        <v>12</v>
      </c>
      <c r="C23" s="56" t="s">
        <v>47</v>
      </c>
      <c r="D23" s="58"/>
      <c r="E23" s="82"/>
      <c r="F23" s="74">
        <f>'Kryci_list 13995'!F23+'Kryci_list 13996'!F23+'Kryci_list 13998'!F23</f>
        <v>0</v>
      </c>
      <c r="G23" s="53">
        <v>17</v>
      </c>
      <c r="H23" s="108" t="s">
        <v>53</v>
      </c>
      <c r="I23" s="121"/>
      <c r="J23" s="119">
        <f>'Kryci_list 13995'!J23+'Kryci_list 13996'!J23+'Kryci_list 13998'!J23</f>
        <v>0</v>
      </c>
    </row>
    <row r="24" spans="1:10" ht="18" customHeight="1" x14ac:dyDescent="0.25">
      <c r="A24" s="11"/>
      <c r="B24" s="53">
        <v>13</v>
      </c>
      <c r="C24" s="56" t="s">
        <v>48</v>
      </c>
      <c r="D24" s="58"/>
      <c r="E24" s="82"/>
      <c r="F24" s="74">
        <f>'Kryci_list 13995'!F24+'Kryci_list 13996'!F24+'Kryci_list 13998'!F24</f>
        <v>0</v>
      </c>
      <c r="G24" s="53">
        <v>18</v>
      </c>
      <c r="H24" s="108" t="s">
        <v>54</v>
      </c>
      <c r="I24" s="121"/>
      <c r="J24" s="119">
        <f>'Kryci_list 13995'!J24+'Kryci_list 13996'!J24+'Kryci_list 13998'!J24</f>
        <v>0</v>
      </c>
    </row>
    <row r="25" spans="1:10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19"/>
    </row>
    <row r="26" spans="1:10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10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10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10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Rekapitulácia!B11</f>
        <v>0</v>
      </c>
      <c r="J29" s="111">
        <f>ROUND(((ROUND(I29,2)*20)/100),2)*1</f>
        <v>0</v>
      </c>
    </row>
    <row r="30" spans="1:10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Rekapitulácia!B12</f>
        <v>0</v>
      </c>
      <c r="J30" s="112">
        <f>ROUND(((ROUND(I30,2)*0)/100),2)</f>
        <v>0</v>
      </c>
    </row>
    <row r="31" spans="1:10" ht="18" customHeight="1" x14ac:dyDescent="0.25">
      <c r="A31" s="11"/>
      <c r="B31" s="23"/>
      <c r="C31" s="131"/>
      <c r="D31" s="132"/>
      <c r="E31" s="21"/>
      <c r="F31" s="11"/>
      <c r="G31" s="53">
        <v>24</v>
      </c>
      <c r="H31" s="108" t="s">
        <v>43</v>
      </c>
      <c r="I31" s="27"/>
      <c r="J31" s="195">
        <f>SUM(J28:J30)</f>
        <v>0</v>
      </c>
    </row>
    <row r="32" spans="1:10" ht="18" customHeight="1" thickBot="1" x14ac:dyDescent="0.3">
      <c r="A32" s="11"/>
      <c r="B32" s="41"/>
      <c r="C32" s="109"/>
      <c r="D32" s="116"/>
      <c r="E32" s="76"/>
      <c r="F32" s="77"/>
      <c r="G32" s="191" t="s">
        <v>44</v>
      </c>
      <c r="H32" s="192"/>
      <c r="I32" s="193"/>
      <c r="J32" s="194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15"/>
      <c r="G33" s="14"/>
      <c r="H33" s="133" t="s">
        <v>59</v>
      </c>
      <c r="I33" s="29"/>
      <c r="J33" s="32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17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/>
      <c r="E16" s="89"/>
      <c r="F16" s="98"/>
      <c r="G16" s="52">
        <v>6</v>
      </c>
      <c r="H16" s="107" t="s">
        <v>35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13995'!B19</f>
        <v>0</v>
      </c>
      <c r="E17" s="68">
        <f>'Rekap 13995'!C19</f>
        <v>0</v>
      </c>
      <c r="F17" s="73">
        <f>'Rekap 13995'!D19</f>
        <v>0</v>
      </c>
      <c r="G17" s="53">
        <v>7</v>
      </c>
      <c r="H17" s="108" t="s">
        <v>36</v>
      </c>
      <c r="I17" s="121"/>
      <c r="J17" s="119">
        <f>'SO 13995'!Z85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/>
      <c r="E18" s="69"/>
      <c r="F18" s="74"/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13995'!K9:'SO 13995'!K84)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13995'!K9:'SO 13995'!K84)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17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66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67</v>
      </c>
      <c r="B11" s="151">
        <f>'SO 13995'!L23</f>
        <v>0</v>
      </c>
      <c r="C11" s="151">
        <f>'SO 13995'!M23</f>
        <v>0</v>
      </c>
      <c r="D11" s="151">
        <f>'SO 13995'!I23</f>
        <v>0</v>
      </c>
      <c r="E11" s="152">
        <f>'SO 13995'!P23</f>
        <v>0.01</v>
      </c>
      <c r="F11" s="152">
        <f>'SO 13995'!S23</f>
        <v>0.91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150" t="s">
        <v>68</v>
      </c>
      <c r="B12" s="151">
        <f>'SO 13995'!L28</f>
        <v>0</v>
      </c>
      <c r="C12" s="151">
        <f>'SO 13995'!M28</f>
        <v>0</v>
      </c>
      <c r="D12" s="151">
        <f>'SO 13995'!I28</f>
        <v>0</v>
      </c>
      <c r="E12" s="152">
        <f>'SO 13995'!P28</f>
        <v>0</v>
      </c>
      <c r="F12" s="152">
        <f>'SO 13995'!S28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50" t="s">
        <v>69</v>
      </c>
      <c r="B13" s="151">
        <f>'SO 13995'!L36</f>
        <v>0</v>
      </c>
      <c r="C13" s="151">
        <f>'SO 13995'!M36</f>
        <v>0</v>
      </c>
      <c r="D13" s="151">
        <f>'SO 13995'!I36</f>
        <v>0</v>
      </c>
      <c r="E13" s="152">
        <f>'SO 13995'!P36</f>
        <v>0.02</v>
      </c>
      <c r="F13" s="152">
        <f>'SO 13995'!S36</f>
        <v>2.85</v>
      </c>
      <c r="G13" s="147"/>
      <c r="H13" s="147"/>
      <c r="I13" s="147"/>
      <c r="J13" s="147"/>
      <c r="K13" s="147"/>
      <c r="L13" s="147"/>
      <c r="M13" s="147"/>
      <c r="N13" s="147"/>
      <c r="O13" s="147"/>
      <c r="P13" s="147"/>
      <c r="Q13" s="147"/>
      <c r="R13" s="147"/>
      <c r="S13" s="147"/>
      <c r="T13" s="147"/>
      <c r="U13" s="147"/>
      <c r="V13" s="147"/>
      <c r="W13" s="147"/>
      <c r="X13" s="147"/>
      <c r="Y13" s="147"/>
      <c r="Z13" s="147"/>
    </row>
    <row r="14" spans="1:26" x14ac:dyDescent="0.25">
      <c r="A14" s="150" t="s">
        <v>70</v>
      </c>
      <c r="B14" s="151">
        <f>'SO 13995'!L54</f>
        <v>0</v>
      </c>
      <c r="C14" s="151">
        <f>'SO 13995'!M54</f>
        <v>0</v>
      </c>
      <c r="D14" s="151">
        <f>'SO 13995'!I54</f>
        <v>0</v>
      </c>
      <c r="E14" s="152">
        <f>'SO 13995'!P54</f>
        <v>0.08</v>
      </c>
      <c r="F14" s="152">
        <f>'SO 13995'!S54</f>
        <v>0.26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50" t="s">
        <v>71</v>
      </c>
      <c r="B15" s="151">
        <f>'SO 13995'!L64</f>
        <v>0</v>
      </c>
      <c r="C15" s="151">
        <f>'SO 13995'!M64</f>
        <v>0</v>
      </c>
      <c r="D15" s="151">
        <f>'SO 13995'!I64</f>
        <v>0</v>
      </c>
      <c r="E15" s="152">
        <f>'SO 13995'!P64</f>
        <v>0</v>
      </c>
      <c r="F15" s="152">
        <f>'SO 13995'!S64</f>
        <v>0.45</v>
      </c>
      <c r="G15" s="147"/>
      <c r="H15" s="147"/>
      <c r="I15" s="147"/>
      <c r="J15" s="147"/>
      <c r="K15" s="147"/>
      <c r="L15" s="147"/>
      <c r="M15" s="147"/>
      <c r="N15" s="147"/>
      <c r="O15" s="147"/>
      <c r="P15" s="147"/>
      <c r="Q15" s="147"/>
      <c r="R15" s="147"/>
      <c r="S15" s="147"/>
      <c r="T15" s="147"/>
      <c r="U15" s="147"/>
      <c r="V15" s="147"/>
      <c r="W15" s="147"/>
      <c r="X15" s="147"/>
      <c r="Y15" s="147"/>
      <c r="Z15" s="147"/>
    </row>
    <row r="16" spans="1:26" x14ac:dyDescent="0.25">
      <c r="A16" s="150" t="s">
        <v>72</v>
      </c>
      <c r="B16" s="151">
        <f>'SO 13995'!L72</f>
        <v>0</v>
      </c>
      <c r="C16" s="151">
        <f>'SO 13995'!M72</f>
        <v>0</v>
      </c>
      <c r="D16" s="151">
        <f>'SO 13995'!I72</f>
        <v>0</v>
      </c>
      <c r="E16" s="152">
        <f>'SO 13995'!P72</f>
        <v>0</v>
      </c>
      <c r="F16" s="152">
        <f>'SO 13995'!S72</f>
        <v>0.03</v>
      </c>
      <c r="G16" s="147"/>
      <c r="H16" s="147"/>
      <c r="I16" s="147"/>
      <c r="J16" s="147"/>
      <c r="K16" s="147"/>
      <c r="L16" s="147"/>
      <c r="M16" s="147"/>
      <c r="N16" s="147"/>
      <c r="O16" s="147"/>
      <c r="P16" s="147"/>
      <c r="Q16" s="147"/>
      <c r="R16" s="147"/>
      <c r="S16" s="147"/>
      <c r="T16" s="147"/>
      <c r="U16" s="147"/>
      <c r="V16" s="147"/>
      <c r="W16" s="147"/>
      <c r="X16" s="147"/>
      <c r="Y16" s="147"/>
      <c r="Z16" s="147"/>
    </row>
    <row r="17" spans="1:26" x14ac:dyDescent="0.25">
      <c r="A17" s="150" t="s">
        <v>73</v>
      </c>
      <c r="B17" s="151">
        <f>'SO 13995'!L78</f>
        <v>0</v>
      </c>
      <c r="C17" s="151">
        <f>'SO 13995'!M78</f>
        <v>0</v>
      </c>
      <c r="D17" s="151">
        <f>'SO 13995'!I78</f>
        <v>0</v>
      </c>
      <c r="E17" s="152">
        <f>'SO 13995'!P78</f>
        <v>0.01</v>
      </c>
      <c r="F17" s="152">
        <f>'SO 13995'!S78</f>
        <v>0.35</v>
      </c>
      <c r="G17" s="147"/>
      <c r="H17" s="147"/>
      <c r="I17" s="147"/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</row>
    <row r="18" spans="1:26" x14ac:dyDescent="0.25">
      <c r="A18" s="150" t="s">
        <v>74</v>
      </c>
      <c r="B18" s="151">
        <f>'SO 13995'!L82</f>
        <v>0</v>
      </c>
      <c r="C18" s="151">
        <f>'SO 13995'!M82</f>
        <v>0</v>
      </c>
      <c r="D18" s="151">
        <f>'SO 13995'!I82</f>
        <v>0</v>
      </c>
      <c r="E18" s="152">
        <f>'SO 13995'!P82</f>
        <v>0</v>
      </c>
      <c r="F18" s="152">
        <f>'SO 13995'!S82</f>
        <v>0.1</v>
      </c>
      <c r="G18" s="147"/>
      <c r="H18" s="147"/>
      <c r="I18" s="147"/>
      <c r="J18" s="147"/>
      <c r="K18" s="147"/>
      <c r="L18" s="147"/>
      <c r="M18" s="147"/>
      <c r="N18" s="147"/>
      <c r="O18" s="147"/>
      <c r="P18" s="147"/>
      <c r="Q18" s="147"/>
      <c r="R18" s="147"/>
      <c r="S18" s="147"/>
      <c r="T18" s="147"/>
      <c r="U18" s="147"/>
      <c r="V18" s="147"/>
      <c r="W18" s="147"/>
      <c r="X18" s="147"/>
      <c r="Y18" s="147"/>
      <c r="Z18" s="147"/>
    </row>
    <row r="19" spans="1:26" x14ac:dyDescent="0.25">
      <c r="A19" s="2" t="s">
        <v>66</v>
      </c>
      <c r="B19" s="153">
        <f>'SO 13995'!L84</f>
        <v>0</v>
      </c>
      <c r="C19" s="153">
        <f>'SO 13995'!M84</f>
        <v>0</v>
      </c>
      <c r="D19" s="153">
        <f>'SO 13995'!I84</f>
        <v>0</v>
      </c>
      <c r="E19" s="154">
        <f>'SO 13995'!S84</f>
        <v>4.96</v>
      </c>
      <c r="F19" s="154">
        <f>'SO 13995'!V84</f>
        <v>0</v>
      </c>
      <c r="G19" s="147"/>
      <c r="H19" s="147"/>
      <c r="I19" s="147"/>
      <c r="J19" s="147"/>
      <c r="K19" s="147"/>
      <c r="L19" s="147"/>
      <c r="M19" s="147"/>
      <c r="N19" s="147"/>
      <c r="O19" s="147"/>
      <c r="P19" s="147"/>
      <c r="Q19" s="147"/>
      <c r="R19" s="147"/>
      <c r="S19" s="147"/>
      <c r="T19" s="147"/>
      <c r="U19" s="147"/>
      <c r="V19" s="147"/>
      <c r="W19" s="147"/>
      <c r="X19" s="147"/>
      <c r="Y19" s="147"/>
      <c r="Z19" s="147"/>
    </row>
    <row r="20" spans="1:26" x14ac:dyDescent="0.25">
      <c r="A20" s="1"/>
      <c r="B20" s="143"/>
      <c r="C20" s="143"/>
      <c r="D20" s="143"/>
      <c r="E20" s="142"/>
      <c r="F20" s="142"/>
    </row>
    <row r="21" spans="1:26" x14ac:dyDescent="0.25">
      <c r="A21" s="2" t="s">
        <v>75</v>
      </c>
      <c r="B21" s="153">
        <f>'SO 13995'!L85</f>
        <v>0</v>
      </c>
      <c r="C21" s="153">
        <f>'SO 13995'!M85</f>
        <v>0</v>
      </c>
      <c r="D21" s="153">
        <f>'SO 13995'!I85</f>
        <v>0</v>
      </c>
      <c r="E21" s="154">
        <f>'SO 13995'!S85</f>
        <v>4.96</v>
      </c>
      <c r="F21" s="154">
        <f>'SO 13995'!V85</f>
        <v>0</v>
      </c>
      <c r="G21" s="147"/>
      <c r="H21" s="147"/>
      <c r="I21" s="147"/>
      <c r="J21" s="147"/>
      <c r="K21" s="147"/>
      <c r="L21" s="147"/>
      <c r="M21" s="147"/>
      <c r="N21" s="147"/>
      <c r="O21" s="147"/>
      <c r="P21" s="147"/>
      <c r="Q21" s="147"/>
      <c r="R21" s="147"/>
      <c r="S21" s="147"/>
      <c r="T21" s="147"/>
      <c r="U21" s="147"/>
      <c r="V21" s="147"/>
      <c r="W21" s="147"/>
      <c r="X21" s="147"/>
      <c r="Y21" s="147"/>
      <c r="Z21" s="147"/>
    </row>
    <row r="22" spans="1:26" x14ac:dyDescent="0.25">
      <c r="A22" s="1"/>
      <c r="B22" s="143"/>
      <c r="C22" s="143"/>
      <c r="D22" s="143"/>
      <c r="E22" s="142"/>
      <c r="F22" s="142"/>
    </row>
    <row r="23" spans="1:26" x14ac:dyDescent="0.25">
      <c r="A23" s="1"/>
      <c r="B23" s="143"/>
      <c r="C23" s="143"/>
      <c r="D23" s="143"/>
      <c r="E23" s="142"/>
      <c r="F23" s="142"/>
    </row>
    <row r="24" spans="1:26" x14ac:dyDescent="0.25">
      <c r="A24" s="1"/>
      <c r="B24" s="143"/>
      <c r="C24" s="143"/>
      <c r="D24" s="143"/>
      <c r="E24" s="142"/>
      <c r="F24" s="142"/>
    </row>
    <row r="25" spans="1:26" x14ac:dyDescent="0.25">
      <c r="A25" s="1"/>
      <c r="B25" s="143"/>
      <c r="C25" s="143"/>
      <c r="D25" s="143"/>
      <c r="E25" s="142"/>
      <c r="F25" s="142"/>
    </row>
    <row r="26" spans="1:26" x14ac:dyDescent="0.25">
      <c r="A26" s="1"/>
      <c r="B26" s="143"/>
      <c r="C26" s="143"/>
      <c r="D26" s="143"/>
      <c r="E26" s="142"/>
      <c r="F26" s="142"/>
    </row>
    <row r="27" spans="1:26" x14ac:dyDescent="0.25">
      <c r="A27" s="1"/>
      <c r="B27" s="143"/>
      <c r="C27" s="143"/>
      <c r="D27" s="143"/>
      <c r="E27" s="142"/>
      <c r="F27" s="142"/>
    </row>
    <row r="28" spans="1:26" x14ac:dyDescent="0.25">
      <c r="A28" s="1"/>
      <c r="B28" s="143"/>
      <c r="C28" s="143"/>
      <c r="D28" s="143"/>
      <c r="E28" s="142"/>
      <c r="F28" s="142"/>
    </row>
    <row r="29" spans="1:26" x14ac:dyDescent="0.25">
      <c r="A29" s="1"/>
      <c r="B29" s="143"/>
      <c r="C29" s="143"/>
      <c r="D29" s="143"/>
      <c r="E29" s="142"/>
      <c r="F29" s="142"/>
    </row>
    <row r="30" spans="1:26" x14ac:dyDescent="0.25">
      <c r="A30" s="1"/>
      <c r="B30" s="143"/>
      <c r="C30" s="143"/>
      <c r="D30" s="143"/>
      <c r="E30" s="142"/>
      <c r="F30" s="142"/>
    </row>
    <row r="31" spans="1:26" x14ac:dyDescent="0.25">
      <c r="A31" s="1"/>
      <c r="B31" s="143"/>
      <c r="C31" s="143"/>
      <c r="D31" s="143"/>
      <c r="E31" s="142"/>
      <c r="F31" s="142"/>
    </row>
    <row r="32" spans="1:2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5"/>
  <sheetViews>
    <sheetView workbookViewId="0">
      <pane ySplit="8" topLeftCell="A9" activePane="bottomLeft" state="frozen"/>
      <selection pane="bottomLeft" activeCell="G81" sqref="G10:G8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17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76</v>
      </c>
      <c r="B8" s="162" t="s">
        <v>77</v>
      </c>
      <c r="C8" s="162" t="s">
        <v>78</v>
      </c>
      <c r="D8" s="162" t="s">
        <v>79</v>
      </c>
      <c r="E8" s="162" t="s">
        <v>80</v>
      </c>
      <c r="F8" s="162" t="s">
        <v>81</v>
      </c>
      <c r="G8" s="162" t="s">
        <v>82</v>
      </c>
      <c r="H8" s="162" t="s">
        <v>56</v>
      </c>
      <c r="I8" s="162" t="s">
        <v>83</v>
      </c>
      <c r="J8" s="162"/>
      <c r="K8" s="162"/>
      <c r="L8" s="162"/>
      <c r="M8" s="162"/>
      <c r="N8" s="162"/>
      <c r="O8" s="162"/>
      <c r="P8" s="162" t="s">
        <v>84</v>
      </c>
      <c r="Q8" s="156"/>
      <c r="R8" s="156"/>
      <c r="S8" s="162" t="s">
        <v>85</v>
      </c>
      <c r="T8" s="158"/>
      <c r="U8" s="158"/>
      <c r="V8" s="164" t="s">
        <v>86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66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67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>
        <v>713</v>
      </c>
      <c r="C11" s="173" t="s">
        <v>88</v>
      </c>
      <c r="D11" s="169" t="s">
        <v>89</v>
      </c>
      <c r="E11" s="169" t="s">
        <v>90</v>
      </c>
      <c r="F11" s="170">
        <v>142</v>
      </c>
      <c r="G11" s="171"/>
      <c r="H11" s="171"/>
      <c r="I11" s="171">
        <f t="shared" ref="I11:I22" si="0">ROUND(F11*(G11+H11),2)</f>
        <v>0</v>
      </c>
      <c r="J11" s="169">
        <f t="shared" ref="J11:J22" si="1">ROUND(F11*(N11),2)</f>
        <v>548.12</v>
      </c>
      <c r="K11" s="1">
        <f t="shared" ref="K11:K22" si="2">ROUND(F11*(O11),2)</f>
        <v>0</v>
      </c>
      <c r="L11" s="1">
        <f t="shared" ref="L11:L16" si="3">ROUND(F11*(G11),2)</f>
        <v>0</v>
      </c>
      <c r="M11" s="1"/>
      <c r="N11" s="1">
        <v>3.86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>
        <v>713</v>
      </c>
      <c r="C12" s="173" t="s">
        <v>91</v>
      </c>
      <c r="D12" s="169" t="s">
        <v>92</v>
      </c>
      <c r="E12" s="169" t="s">
        <v>90</v>
      </c>
      <c r="F12" s="170">
        <v>142</v>
      </c>
      <c r="G12" s="171"/>
      <c r="H12" s="171"/>
      <c r="I12" s="171">
        <f t="shared" si="0"/>
        <v>0</v>
      </c>
      <c r="J12" s="169">
        <f t="shared" si="1"/>
        <v>161.88</v>
      </c>
      <c r="K12" s="1">
        <f t="shared" si="2"/>
        <v>0</v>
      </c>
      <c r="L12" s="1">
        <f t="shared" si="3"/>
        <v>0</v>
      </c>
      <c r="M12" s="1"/>
      <c r="N12" s="1">
        <v>1.1400000000000001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>
        <v>713</v>
      </c>
      <c r="C13" s="173" t="s">
        <v>93</v>
      </c>
      <c r="D13" s="169" t="s">
        <v>94</v>
      </c>
      <c r="E13" s="169" t="s">
        <v>90</v>
      </c>
      <c r="F13" s="170">
        <v>191.36</v>
      </c>
      <c r="G13" s="171"/>
      <c r="H13" s="171"/>
      <c r="I13" s="171">
        <f t="shared" si="0"/>
        <v>0</v>
      </c>
      <c r="J13" s="169">
        <f t="shared" si="1"/>
        <v>218.15</v>
      </c>
      <c r="K13" s="1">
        <f t="shared" si="2"/>
        <v>0</v>
      </c>
      <c r="L13" s="1">
        <f t="shared" si="3"/>
        <v>0</v>
      </c>
      <c r="M13" s="1"/>
      <c r="N13" s="1">
        <v>1.1400000000000001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95</v>
      </c>
      <c r="C14" s="173" t="s">
        <v>96</v>
      </c>
      <c r="D14" s="169" t="s">
        <v>97</v>
      </c>
      <c r="E14" s="169" t="s">
        <v>90</v>
      </c>
      <c r="F14" s="170">
        <v>94</v>
      </c>
      <c r="G14" s="171"/>
      <c r="H14" s="171"/>
      <c r="I14" s="171">
        <f t="shared" si="0"/>
        <v>0</v>
      </c>
      <c r="J14" s="169">
        <f t="shared" si="1"/>
        <v>85.54</v>
      </c>
      <c r="K14" s="1">
        <f t="shared" si="2"/>
        <v>0</v>
      </c>
      <c r="L14" s="1">
        <f t="shared" si="3"/>
        <v>0</v>
      </c>
      <c r="M14" s="1"/>
      <c r="N14" s="1">
        <v>0.91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95</v>
      </c>
      <c r="C15" s="173" t="s">
        <v>98</v>
      </c>
      <c r="D15" s="169" t="s">
        <v>99</v>
      </c>
      <c r="E15" s="169" t="s">
        <v>90</v>
      </c>
      <c r="F15" s="170">
        <v>94</v>
      </c>
      <c r="G15" s="171"/>
      <c r="H15" s="171"/>
      <c r="I15" s="171">
        <f t="shared" si="0"/>
        <v>0</v>
      </c>
      <c r="J15" s="169">
        <f t="shared" si="1"/>
        <v>55.46</v>
      </c>
      <c r="K15" s="1">
        <f t="shared" si="2"/>
        <v>0</v>
      </c>
      <c r="L15" s="1">
        <f t="shared" si="3"/>
        <v>0</v>
      </c>
      <c r="M15" s="1"/>
      <c r="N15" s="1">
        <v>0.59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100</v>
      </c>
      <c r="C16" s="173" t="s">
        <v>101</v>
      </c>
      <c r="D16" s="169" t="s">
        <v>102</v>
      </c>
      <c r="E16" s="169" t="s">
        <v>103</v>
      </c>
      <c r="F16" s="170">
        <v>0.9</v>
      </c>
      <c r="G16" s="176"/>
      <c r="H16" s="176"/>
      <c r="I16" s="176">
        <f t="shared" si="0"/>
        <v>0</v>
      </c>
      <c r="J16" s="169">
        <f t="shared" si="1"/>
        <v>42.96</v>
      </c>
      <c r="K16" s="1">
        <f t="shared" si="2"/>
        <v>0</v>
      </c>
      <c r="L16" s="1">
        <f t="shared" si="3"/>
        <v>0</v>
      </c>
      <c r="M16" s="1"/>
      <c r="N16" s="1">
        <v>47.73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104</v>
      </c>
      <c r="C17" s="173" t="s">
        <v>105</v>
      </c>
      <c r="D17" s="169" t="s">
        <v>106</v>
      </c>
      <c r="E17" s="169" t="s">
        <v>90</v>
      </c>
      <c r="F17" s="170">
        <v>96</v>
      </c>
      <c r="G17" s="171"/>
      <c r="H17" s="171"/>
      <c r="I17" s="171">
        <f t="shared" si="0"/>
        <v>0</v>
      </c>
      <c r="J17" s="169">
        <f t="shared" si="1"/>
        <v>537.6</v>
      </c>
      <c r="K17" s="1">
        <f t="shared" si="2"/>
        <v>0</v>
      </c>
      <c r="L17" s="1"/>
      <c r="M17" s="1">
        <f t="shared" ref="M17:M22" si="4">ROUND(F17*(G17),2)</f>
        <v>0</v>
      </c>
      <c r="N17" s="1">
        <v>5.6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104</v>
      </c>
      <c r="C18" s="173" t="s">
        <v>107</v>
      </c>
      <c r="D18" s="169" t="s">
        <v>108</v>
      </c>
      <c r="E18" s="169" t="s">
        <v>90</v>
      </c>
      <c r="F18" s="170">
        <v>96</v>
      </c>
      <c r="G18" s="171"/>
      <c r="H18" s="171"/>
      <c r="I18" s="171">
        <f t="shared" si="0"/>
        <v>0</v>
      </c>
      <c r="J18" s="169">
        <f t="shared" si="1"/>
        <v>537.6</v>
      </c>
      <c r="K18" s="1">
        <f t="shared" si="2"/>
        <v>0</v>
      </c>
      <c r="L18" s="1"/>
      <c r="M18" s="1">
        <f t="shared" si="4"/>
        <v>0</v>
      </c>
      <c r="N18" s="1">
        <v>5.6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109</v>
      </c>
      <c r="C19" s="173" t="s">
        <v>110</v>
      </c>
      <c r="D19" s="169" t="s">
        <v>111</v>
      </c>
      <c r="E19" s="169" t="s">
        <v>90</v>
      </c>
      <c r="F19" s="170">
        <v>162.24</v>
      </c>
      <c r="G19" s="171"/>
      <c r="H19" s="171"/>
      <c r="I19" s="171">
        <f t="shared" si="0"/>
        <v>0</v>
      </c>
      <c r="J19" s="169">
        <f t="shared" si="1"/>
        <v>356.93</v>
      </c>
      <c r="K19" s="1">
        <f t="shared" si="2"/>
        <v>0</v>
      </c>
      <c r="L19" s="1"/>
      <c r="M19" s="1">
        <f t="shared" si="4"/>
        <v>0</v>
      </c>
      <c r="N19" s="1">
        <v>2.2000000000000002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109</v>
      </c>
      <c r="C20" s="173" t="s">
        <v>110</v>
      </c>
      <c r="D20" s="169" t="s">
        <v>111</v>
      </c>
      <c r="E20" s="169" t="s">
        <v>90</v>
      </c>
      <c r="F20" s="170">
        <v>220.66</v>
      </c>
      <c r="G20" s="171"/>
      <c r="H20" s="171"/>
      <c r="I20" s="171">
        <f t="shared" si="0"/>
        <v>0</v>
      </c>
      <c r="J20" s="169">
        <f t="shared" si="1"/>
        <v>485.45</v>
      </c>
      <c r="K20" s="1">
        <f t="shared" si="2"/>
        <v>0</v>
      </c>
      <c r="L20" s="1"/>
      <c r="M20" s="1">
        <f t="shared" si="4"/>
        <v>0</v>
      </c>
      <c r="N20" s="1">
        <v>2.2000000000000002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109</v>
      </c>
      <c r="C21" s="173" t="s">
        <v>112</v>
      </c>
      <c r="D21" s="169" t="s">
        <v>113</v>
      </c>
      <c r="E21" s="169" t="s">
        <v>90</v>
      </c>
      <c r="F21" s="170">
        <v>45.11</v>
      </c>
      <c r="G21" s="171"/>
      <c r="H21" s="171"/>
      <c r="I21" s="171">
        <f t="shared" si="0"/>
        <v>0</v>
      </c>
      <c r="J21" s="169">
        <f t="shared" si="1"/>
        <v>179.99</v>
      </c>
      <c r="K21" s="1">
        <f t="shared" si="2"/>
        <v>0</v>
      </c>
      <c r="L21" s="1"/>
      <c r="M21" s="1">
        <f t="shared" si="4"/>
        <v>0</v>
      </c>
      <c r="N21" s="1">
        <v>3.99</v>
      </c>
      <c r="O21" s="1"/>
      <c r="P21" s="168">
        <v>2.3999999999999998E-3</v>
      </c>
      <c r="Q21" s="174"/>
      <c r="R21" s="174">
        <v>2.3999999999999998E-3</v>
      </c>
      <c r="S21" s="150">
        <f>ROUND(F21*(R21),3)</f>
        <v>0.108</v>
      </c>
      <c r="V21" s="175"/>
      <c r="Z21">
        <v>0</v>
      </c>
    </row>
    <row r="22" spans="1:26" ht="24.95" customHeight="1" x14ac:dyDescent="0.25">
      <c r="A22" s="172"/>
      <c r="B22" s="169" t="s">
        <v>109</v>
      </c>
      <c r="C22" s="173" t="s">
        <v>114</v>
      </c>
      <c r="D22" s="169" t="s">
        <v>115</v>
      </c>
      <c r="E22" s="169" t="s">
        <v>90</v>
      </c>
      <c r="F22" s="170">
        <v>144</v>
      </c>
      <c r="G22" s="171"/>
      <c r="H22" s="171"/>
      <c r="I22" s="171">
        <f t="shared" si="0"/>
        <v>0</v>
      </c>
      <c r="J22" s="169">
        <f t="shared" si="1"/>
        <v>619.20000000000005</v>
      </c>
      <c r="K22" s="1">
        <f t="shared" si="2"/>
        <v>0</v>
      </c>
      <c r="L22" s="1"/>
      <c r="M22" s="1">
        <f t="shared" si="4"/>
        <v>0</v>
      </c>
      <c r="N22" s="1">
        <v>4.3</v>
      </c>
      <c r="O22" s="1"/>
      <c r="P22" s="168">
        <v>5.5999999999999999E-3</v>
      </c>
      <c r="Q22" s="174"/>
      <c r="R22" s="174">
        <v>5.5999999999999999E-3</v>
      </c>
      <c r="S22" s="150">
        <f>ROUND(F22*(R22),3)</f>
        <v>0.80600000000000005</v>
      </c>
      <c r="V22" s="175"/>
      <c r="Z22">
        <v>0</v>
      </c>
    </row>
    <row r="23" spans="1:26" x14ac:dyDescent="0.25">
      <c r="A23" s="150"/>
      <c r="B23" s="150"/>
      <c r="C23" s="150"/>
      <c r="D23" s="150" t="s">
        <v>67</v>
      </c>
      <c r="E23" s="150"/>
      <c r="F23" s="168"/>
      <c r="G23" s="153"/>
      <c r="H23" s="153">
        <f>ROUND((SUM(M10:M22))/1,2)</f>
        <v>0</v>
      </c>
      <c r="I23" s="153">
        <f>ROUND((SUM(I10:I22))/1,2)</f>
        <v>0</v>
      </c>
      <c r="J23" s="150"/>
      <c r="K23" s="150"/>
      <c r="L23" s="150">
        <f>ROUND((SUM(L10:L22))/1,2)</f>
        <v>0</v>
      </c>
      <c r="M23" s="150">
        <f>ROUND((SUM(M10:M22))/1,2)</f>
        <v>0</v>
      </c>
      <c r="N23" s="150"/>
      <c r="O23" s="150"/>
      <c r="P23" s="177">
        <f>ROUND((SUM(P10:P22))/1,2)</f>
        <v>0.01</v>
      </c>
      <c r="Q23" s="147"/>
      <c r="R23" s="147"/>
      <c r="S23" s="177">
        <f>ROUND((SUM(S10:S22))/1,2)</f>
        <v>0.91</v>
      </c>
      <c r="T23" s="147"/>
      <c r="U23" s="147"/>
      <c r="V23" s="147"/>
      <c r="W23" s="147"/>
      <c r="X23" s="147"/>
      <c r="Y23" s="147"/>
      <c r="Z23" s="147"/>
    </row>
    <row r="24" spans="1:26" x14ac:dyDescent="0.25">
      <c r="A24" s="1"/>
      <c r="B24" s="1"/>
      <c r="C24" s="1"/>
      <c r="D24" s="1"/>
      <c r="E24" s="1"/>
      <c r="F24" s="161"/>
      <c r="G24" s="143"/>
      <c r="H24" s="143"/>
      <c r="I24" s="143"/>
      <c r="J24" s="1"/>
      <c r="K24" s="1"/>
      <c r="L24" s="1"/>
      <c r="M24" s="1"/>
      <c r="N24" s="1"/>
      <c r="O24" s="1"/>
      <c r="P24" s="1"/>
      <c r="S24" s="1"/>
    </row>
    <row r="25" spans="1:26" x14ac:dyDescent="0.25">
      <c r="A25" s="150"/>
      <c r="B25" s="150"/>
      <c r="C25" s="150"/>
      <c r="D25" s="150" t="s">
        <v>68</v>
      </c>
      <c r="E25" s="150"/>
      <c r="F25" s="168"/>
      <c r="G25" s="151"/>
      <c r="H25" s="151"/>
      <c r="I25" s="151"/>
      <c r="J25" s="150"/>
      <c r="K25" s="150"/>
      <c r="L25" s="150"/>
      <c r="M25" s="150"/>
      <c r="N25" s="150"/>
      <c r="O25" s="150"/>
      <c r="P25" s="150"/>
      <c r="Q25" s="147"/>
      <c r="R25" s="147"/>
      <c r="S25" s="150"/>
      <c r="T25" s="147"/>
      <c r="U25" s="147"/>
      <c r="V25" s="147"/>
      <c r="W25" s="147"/>
      <c r="X25" s="147"/>
      <c r="Y25" s="147"/>
      <c r="Z25" s="147"/>
    </row>
    <row r="26" spans="1:26" ht="35.1" customHeight="1" x14ac:dyDescent="0.25">
      <c r="A26" s="172"/>
      <c r="B26" s="169">
        <v>762</v>
      </c>
      <c r="C26" s="173" t="s">
        <v>116</v>
      </c>
      <c r="D26" s="169" t="s">
        <v>117</v>
      </c>
      <c r="E26" s="169" t="s">
        <v>90</v>
      </c>
      <c r="F26" s="170">
        <v>82.36</v>
      </c>
      <c r="G26" s="171"/>
      <c r="H26" s="171"/>
      <c r="I26" s="171">
        <f>ROUND(F26*(G26+H26),2)</f>
        <v>0</v>
      </c>
      <c r="J26" s="169">
        <f>ROUND(F26*(N26),2)</f>
        <v>947.14</v>
      </c>
      <c r="K26" s="1">
        <f>ROUND(F26*(O26),2)</f>
        <v>0</v>
      </c>
      <c r="L26" s="1">
        <f>ROUND(F26*(G26),2)</f>
        <v>0</v>
      </c>
      <c r="M26" s="1"/>
      <c r="N26" s="1">
        <v>11.5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118</v>
      </c>
      <c r="C27" s="173" t="s">
        <v>119</v>
      </c>
      <c r="D27" s="169" t="s">
        <v>120</v>
      </c>
      <c r="E27" s="169" t="s">
        <v>103</v>
      </c>
      <c r="F27" s="170">
        <v>2.8</v>
      </c>
      <c r="G27" s="176"/>
      <c r="H27" s="176"/>
      <c r="I27" s="176">
        <f>ROUND(F27*(G27+H27),2)</f>
        <v>0</v>
      </c>
      <c r="J27" s="169">
        <f>ROUND(F27*(N27),2)</f>
        <v>37.270000000000003</v>
      </c>
      <c r="K27" s="1">
        <f>ROUND(F27*(O27),2)</f>
        <v>0</v>
      </c>
      <c r="L27" s="1">
        <f>ROUND(F27*(G27),2)</f>
        <v>0</v>
      </c>
      <c r="M27" s="1"/>
      <c r="N27" s="1">
        <v>13.31</v>
      </c>
      <c r="O27" s="1"/>
      <c r="P27" s="161"/>
      <c r="Q27" s="174"/>
      <c r="R27" s="174"/>
      <c r="S27" s="150"/>
      <c r="V27" s="175"/>
      <c r="Z27">
        <v>0</v>
      </c>
    </row>
    <row r="28" spans="1:26" x14ac:dyDescent="0.25">
      <c r="A28" s="150"/>
      <c r="B28" s="150"/>
      <c r="C28" s="150"/>
      <c r="D28" s="150" t="s">
        <v>68</v>
      </c>
      <c r="E28" s="150"/>
      <c r="F28" s="168"/>
      <c r="G28" s="153"/>
      <c r="H28" s="153">
        <f>ROUND((SUM(M25:M27))/1,2)</f>
        <v>0</v>
      </c>
      <c r="I28" s="153">
        <f>ROUND((SUM(I25:I27))/1,2)</f>
        <v>0</v>
      </c>
      <c r="J28" s="150"/>
      <c r="K28" s="150"/>
      <c r="L28" s="150">
        <f>ROUND((SUM(L25:L27))/1,2)</f>
        <v>0</v>
      </c>
      <c r="M28" s="150">
        <f>ROUND((SUM(M25:M27))/1,2)</f>
        <v>0</v>
      </c>
      <c r="N28" s="150"/>
      <c r="O28" s="150"/>
      <c r="P28" s="177">
        <f>ROUND((SUM(P25:P27))/1,2)</f>
        <v>0</v>
      </c>
      <c r="Q28" s="147"/>
      <c r="R28" s="147"/>
      <c r="S28" s="177">
        <f>ROUND((SUM(S25:S27))/1,2)</f>
        <v>0</v>
      </c>
      <c r="T28" s="147"/>
      <c r="U28" s="147"/>
      <c r="V28" s="147"/>
      <c r="W28" s="147"/>
      <c r="X28" s="147"/>
      <c r="Y28" s="147"/>
      <c r="Z28" s="147"/>
    </row>
    <row r="29" spans="1:26" x14ac:dyDescent="0.25">
      <c r="A29" s="1"/>
      <c r="B29" s="1"/>
      <c r="C29" s="1"/>
      <c r="D29" s="1"/>
      <c r="E29" s="1"/>
      <c r="F29" s="161"/>
      <c r="G29" s="143"/>
      <c r="H29" s="143"/>
      <c r="I29" s="143"/>
      <c r="J29" s="1"/>
      <c r="K29" s="1"/>
      <c r="L29" s="1"/>
      <c r="M29" s="1"/>
      <c r="N29" s="1"/>
      <c r="O29" s="1"/>
      <c r="P29" s="1"/>
      <c r="S29" s="1"/>
    </row>
    <row r="30" spans="1:26" x14ac:dyDescent="0.25">
      <c r="A30" s="150"/>
      <c r="B30" s="150"/>
      <c r="C30" s="150"/>
      <c r="D30" s="150" t="s">
        <v>69</v>
      </c>
      <c r="E30" s="150"/>
      <c r="F30" s="168"/>
      <c r="G30" s="151"/>
      <c r="H30" s="151"/>
      <c r="I30" s="151"/>
      <c r="J30" s="150"/>
      <c r="K30" s="150"/>
      <c r="L30" s="150"/>
      <c r="M30" s="150"/>
      <c r="N30" s="150"/>
      <c r="O30" s="150"/>
      <c r="P30" s="150"/>
      <c r="Q30" s="147"/>
      <c r="R30" s="147"/>
      <c r="S30" s="150"/>
      <c r="T30" s="147"/>
      <c r="U30" s="147"/>
      <c r="V30" s="147"/>
      <c r="W30" s="147"/>
      <c r="X30" s="147"/>
      <c r="Y30" s="147"/>
      <c r="Z30" s="147"/>
    </row>
    <row r="31" spans="1:26" ht="24.95" customHeight="1" x14ac:dyDescent="0.25">
      <c r="A31" s="172"/>
      <c r="B31" s="169">
        <v>763</v>
      </c>
      <c r="C31" s="173" t="s">
        <v>121</v>
      </c>
      <c r="D31" s="169" t="s">
        <v>122</v>
      </c>
      <c r="E31" s="169" t="s">
        <v>90</v>
      </c>
      <c r="F31" s="170">
        <v>18.600000000000001</v>
      </c>
      <c r="G31" s="171"/>
      <c r="H31" s="171"/>
      <c r="I31" s="171">
        <f>ROUND(F31*(G31+H31),2)</f>
        <v>0</v>
      </c>
      <c r="J31" s="169">
        <f>ROUND(F31*(N31),2)</f>
        <v>403.43</v>
      </c>
      <c r="K31" s="1">
        <f>ROUND(F31*(O31),2)</f>
        <v>0</v>
      </c>
      <c r="L31" s="1">
        <f>ROUND(F31*(G31),2)</f>
        <v>0</v>
      </c>
      <c r="M31" s="1"/>
      <c r="N31" s="1">
        <v>21.69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>
        <v>763</v>
      </c>
      <c r="C32" s="173" t="s">
        <v>123</v>
      </c>
      <c r="D32" s="169" t="s">
        <v>124</v>
      </c>
      <c r="E32" s="169" t="s">
        <v>90</v>
      </c>
      <c r="F32" s="170">
        <v>84.7</v>
      </c>
      <c r="G32" s="171"/>
      <c r="H32" s="171"/>
      <c r="I32" s="171">
        <f>ROUND(F32*(G32+H32),2)</f>
        <v>0</v>
      </c>
      <c r="J32" s="169">
        <f>ROUND(F32*(N32),2)</f>
        <v>872.41</v>
      </c>
      <c r="K32" s="1">
        <f>ROUND(F32*(O32),2)</f>
        <v>0</v>
      </c>
      <c r="L32" s="1">
        <f>ROUND(F32*(G32),2)</f>
        <v>0</v>
      </c>
      <c r="M32" s="1"/>
      <c r="N32" s="1">
        <v>10.3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>
        <v>763</v>
      </c>
      <c r="C33" s="173" t="s">
        <v>125</v>
      </c>
      <c r="D33" s="169" t="s">
        <v>126</v>
      </c>
      <c r="E33" s="169" t="s">
        <v>90</v>
      </c>
      <c r="F33" s="170">
        <v>88.45</v>
      </c>
      <c r="G33" s="171"/>
      <c r="H33" s="171"/>
      <c r="I33" s="171">
        <f>ROUND(F33*(G33+H33),2)</f>
        <v>0</v>
      </c>
      <c r="J33" s="169">
        <f>ROUND(F33*(N33),2)</f>
        <v>751.83</v>
      </c>
      <c r="K33" s="1">
        <f>ROUND(F33*(O33),2)</f>
        <v>0</v>
      </c>
      <c r="L33" s="1">
        <f>ROUND(F33*(G33),2)</f>
        <v>0</v>
      </c>
      <c r="M33" s="1"/>
      <c r="N33" s="1">
        <v>8.5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127</v>
      </c>
      <c r="C34" s="173" t="s">
        <v>128</v>
      </c>
      <c r="D34" s="169" t="s">
        <v>129</v>
      </c>
      <c r="E34" s="169" t="s">
        <v>90</v>
      </c>
      <c r="F34" s="170">
        <v>142</v>
      </c>
      <c r="G34" s="171"/>
      <c r="H34" s="171"/>
      <c r="I34" s="171">
        <f>ROUND(F34*(G34+H34),2)</f>
        <v>0</v>
      </c>
      <c r="J34" s="169">
        <f>ROUND(F34*(N34),2)</f>
        <v>1207</v>
      </c>
      <c r="K34" s="1">
        <f>ROUND(F34*(O34),2)</f>
        <v>0</v>
      </c>
      <c r="L34" s="1">
        <f>ROUND(F34*(G34),2)</f>
        <v>0</v>
      </c>
      <c r="M34" s="1"/>
      <c r="N34" s="1">
        <v>8.5</v>
      </c>
      <c r="O34" s="1"/>
      <c r="P34" s="168">
        <v>2.0083331999999999E-2</v>
      </c>
      <c r="Q34" s="174"/>
      <c r="R34" s="174">
        <v>2.0083331999999999E-2</v>
      </c>
      <c r="S34" s="150">
        <f>ROUND(F34*(R34),3)</f>
        <v>2.8519999999999999</v>
      </c>
      <c r="V34" s="175"/>
      <c r="Z34">
        <v>0</v>
      </c>
    </row>
    <row r="35" spans="1:26" ht="24.95" customHeight="1" x14ac:dyDescent="0.25">
      <c r="A35" s="172"/>
      <c r="B35" s="169" t="s">
        <v>127</v>
      </c>
      <c r="C35" s="173" t="s">
        <v>130</v>
      </c>
      <c r="D35" s="169" t="s">
        <v>131</v>
      </c>
      <c r="E35" s="169" t="s">
        <v>103</v>
      </c>
      <c r="F35" s="170">
        <v>0.5</v>
      </c>
      <c r="G35" s="176"/>
      <c r="H35" s="176"/>
      <c r="I35" s="176">
        <f>ROUND(F35*(G35+H35),2)</f>
        <v>0</v>
      </c>
      <c r="J35" s="169">
        <f>ROUND(F35*(N35),2)</f>
        <v>32.99</v>
      </c>
      <c r="K35" s="1">
        <f>ROUND(F35*(O35),2)</f>
        <v>0</v>
      </c>
      <c r="L35" s="1">
        <f>ROUND(F35*(G35),2)</f>
        <v>0</v>
      </c>
      <c r="M35" s="1"/>
      <c r="N35" s="1">
        <v>65.98</v>
      </c>
      <c r="O35" s="1"/>
      <c r="P35" s="161"/>
      <c r="Q35" s="174"/>
      <c r="R35" s="174"/>
      <c r="S35" s="150"/>
      <c r="V35" s="175"/>
      <c r="Z35">
        <v>0</v>
      </c>
    </row>
    <row r="36" spans="1:26" x14ac:dyDescent="0.25">
      <c r="A36" s="150"/>
      <c r="B36" s="150"/>
      <c r="C36" s="150"/>
      <c r="D36" s="150" t="s">
        <v>69</v>
      </c>
      <c r="E36" s="150"/>
      <c r="F36" s="168"/>
      <c r="G36" s="153"/>
      <c r="H36" s="153">
        <f>ROUND((SUM(M30:M35))/1,2)</f>
        <v>0</v>
      </c>
      <c r="I36" s="153">
        <f>ROUND((SUM(I30:I35))/1,2)</f>
        <v>0</v>
      </c>
      <c r="J36" s="150"/>
      <c r="K36" s="150"/>
      <c r="L36" s="150">
        <f>ROUND((SUM(L30:L35))/1,2)</f>
        <v>0</v>
      </c>
      <c r="M36" s="150">
        <f>ROUND((SUM(M30:M35))/1,2)</f>
        <v>0</v>
      </c>
      <c r="N36" s="150"/>
      <c r="O36" s="150"/>
      <c r="P36" s="177">
        <f>ROUND((SUM(P30:P35))/1,2)</f>
        <v>0.02</v>
      </c>
      <c r="Q36" s="147"/>
      <c r="R36" s="147"/>
      <c r="S36" s="177">
        <f>ROUND((SUM(S30:S35))/1,2)</f>
        <v>2.85</v>
      </c>
      <c r="T36" s="147"/>
      <c r="U36" s="147"/>
      <c r="V36" s="147"/>
      <c r="W36" s="147"/>
      <c r="X36" s="147"/>
      <c r="Y36" s="147"/>
      <c r="Z36" s="147"/>
    </row>
    <row r="37" spans="1:26" x14ac:dyDescent="0.25">
      <c r="A37" s="1"/>
      <c r="B37" s="1"/>
      <c r="C37" s="1"/>
      <c r="D37" s="1"/>
      <c r="E37" s="1"/>
      <c r="F37" s="161"/>
      <c r="G37" s="143"/>
      <c r="H37" s="143"/>
      <c r="I37" s="143"/>
      <c r="J37" s="1"/>
      <c r="K37" s="1"/>
      <c r="L37" s="1"/>
      <c r="M37" s="1"/>
      <c r="N37" s="1"/>
      <c r="O37" s="1"/>
      <c r="P37" s="1"/>
      <c r="S37" s="1"/>
    </row>
    <row r="38" spans="1:26" x14ac:dyDescent="0.25">
      <c r="A38" s="150"/>
      <c r="B38" s="150"/>
      <c r="C38" s="150"/>
      <c r="D38" s="150" t="s">
        <v>70</v>
      </c>
      <c r="E38" s="150"/>
      <c r="F38" s="168"/>
      <c r="G38" s="151"/>
      <c r="H38" s="151"/>
      <c r="I38" s="151"/>
      <c r="J38" s="150"/>
      <c r="K38" s="150"/>
      <c r="L38" s="150"/>
      <c r="M38" s="150"/>
      <c r="N38" s="150"/>
      <c r="O38" s="150"/>
      <c r="P38" s="150"/>
      <c r="Q38" s="147"/>
      <c r="R38" s="147"/>
      <c r="S38" s="150"/>
      <c r="T38" s="147"/>
      <c r="U38" s="147"/>
      <c r="V38" s="147"/>
      <c r="W38" s="147"/>
      <c r="X38" s="147"/>
      <c r="Y38" s="147"/>
      <c r="Z38" s="147"/>
    </row>
    <row r="39" spans="1:26" ht="24.95" customHeight="1" x14ac:dyDescent="0.25">
      <c r="A39" s="172"/>
      <c r="B39" s="169">
        <v>760</v>
      </c>
      <c r="C39" s="173" t="s">
        <v>132</v>
      </c>
      <c r="D39" s="169" t="s">
        <v>133</v>
      </c>
      <c r="E39" s="169" t="s">
        <v>134</v>
      </c>
      <c r="F39" s="170">
        <v>43.2</v>
      </c>
      <c r="G39" s="171"/>
      <c r="H39" s="171"/>
      <c r="I39" s="171">
        <f t="shared" ref="I39:I53" si="5">ROUND(F39*(G39+H39),2)</f>
        <v>0</v>
      </c>
      <c r="J39" s="169">
        <f t="shared" ref="J39:J53" si="6">ROUND(F39*(N39),2)</f>
        <v>388.8</v>
      </c>
      <c r="K39" s="1">
        <f t="shared" ref="K39:K53" si="7">ROUND(F39*(O39),2)</f>
        <v>0</v>
      </c>
      <c r="L39" s="1">
        <f t="shared" ref="L39:L44" si="8">ROUND(F39*(G39),2)</f>
        <v>0</v>
      </c>
      <c r="M39" s="1"/>
      <c r="N39" s="1">
        <v>9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135</v>
      </c>
      <c r="C40" s="173" t="s">
        <v>136</v>
      </c>
      <c r="D40" s="169" t="s">
        <v>137</v>
      </c>
      <c r="E40" s="169" t="s">
        <v>134</v>
      </c>
      <c r="F40" s="170">
        <v>28.97</v>
      </c>
      <c r="G40" s="171"/>
      <c r="H40" s="171"/>
      <c r="I40" s="171">
        <f t="shared" si="5"/>
        <v>0</v>
      </c>
      <c r="J40" s="169">
        <f t="shared" si="6"/>
        <v>289.7</v>
      </c>
      <c r="K40" s="1">
        <f t="shared" si="7"/>
        <v>0</v>
      </c>
      <c r="L40" s="1">
        <f t="shared" si="8"/>
        <v>0</v>
      </c>
      <c r="M40" s="1"/>
      <c r="N40" s="1">
        <v>10</v>
      </c>
      <c r="O40" s="1"/>
      <c r="P40" s="168">
        <v>1.1E-4</v>
      </c>
      <c r="Q40" s="174"/>
      <c r="R40" s="174">
        <v>1.1E-4</v>
      </c>
      <c r="S40" s="150">
        <f>ROUND(F40*(R40),3)</f>
        <v>3.0000000000000001E-3</v>
      </c>
      <c r="V40" s="175"/>
      <c r="Z40">
        <v>0</v>
      </c>
    </row>
    <row r="41" spans="1:26" ht="24.95" customHeight="1" x14ac:dyDescent="0.25">
      <c r="A41" s="172"/>
      <c r="B41" s="169" t="s">
        <v>135</v>
      </c>
      <c r="C41" s="173" t="s">
        <v>138</v>
      </c>
      <c r="D41" s="169" t="s">
        <v>139</v>
      </c>
      <c r="E41" s="169" t="s">
        <v>140</v>
      </c>
      <c r="F41" s="170">
        <v>6</v>
      </c>
      <c r="G41" s="171"/>
      <c r="H41" s="171"/>
      <c r="I41" s="171">
        <f t="shared" si="5"/>
        <v>0</v>
      </c>
      <c r="J41" s="169">
        <f t="shared" si="6"/>
        <v>96.96</v>
      </c>
      <c r="K41" s="1">
        <f t="shared" si="7"/>
        <v>0</v>
      </c>
      <c r="L41" s="1">
        <f t="shared" si="8"/>
        <v>0</v>
      </c>
      <c r="M41" s="1"/>
      <c r="N41" s="1">
        <v>16.16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135</v>
      </c>
      <c r="C42" s="173" t="s">
        <v>141</v>
      </c>
      <c r="D42" s="169" t="s">
        <v>142</v>
      </c>
      <c r="E42" s="169" t="s">
        <v>140</v>
      </c>
      <c r="F42" s="170">
        <v>7</v>
      </c>
      <c r="G42" s="171"/>
      <c r="H42" s="171"/>
      <c r="I42" s="171">
        <f t="shared" si="5"/>
        <v>0</v>
      </c>
      <c r="J42" s="169">
        <f t="shared" si="6"/>
        <v>40.11</v>
      </c>
      <c r="K42" s="1">
        <f t="shared" si="7"/>
        <v>0</v>
      </c>
      <c r="L42" s="1">
        <f t="shared" si="8"/>
        <v>0</v>
      </c>
      <c r="M42" s="1"/>
      <c r="N42" s="1">
        <v>5.73</v>
      </c>
      <c r="O42" s="1"/>
      <c r="P42" s="168">
        <v>2.5000000000000001E-4</v>
      </c>
      <c r="Q42" s="174"/>
      <c r="R42" s="174">
        <v>2.5000000000000001E-4</v>
      </c>
      <c r="S42" s="150">
        <f>ROUND(F42*(R42),3)</f>
        <v>2E-3</v>
      </c>
      <c r="V42" s="175"/>
      <c r="Z42">
        <v>0</v>
      </c>
    </row>
    <row r="43" spans="1:26" ht="24.95" customHeight="1" x14ac:dyDescent="0.25">
      <c r="A43" s="172"/>
      <c r="B43" s="169" t="s">
        <v>135</v>
      </c>
      <c r="C43" s="173" t="s">
        <v>143</v>
      </c>
      <c r="D43" s="169" t="s">
        <v>144</v>
      </c>
      <c r="E43" s="169" t="s">
        <v>140</v>
      </c>
      <c r="F43" s="170">
        <v>2</v>
      </c>
      <c r="G43" s="171"/>
      <c r="H43" s="171"/>
      <c r="I43" s="171">
        <f t="shared" si="5"/>
        <v>0</v>
      </c>
      <c r="J43" s="169">
        <f t="shared" si="6"/>
        <v>14.84</v>
      </c>
      <c r="K43" s="1">
        <f t="shared" si="7"/>
        <v>0</v>
      </c>
      <c r="L43" s="1">
        <f t="shared" si="8"/>
        <v>0</v>
      </c>
      <c r="M43" s="1"/>
      <c r="N43" s="1">
        <v>7.42</v>
      </c>
      <c r="O43" s="1"/>
      <c r="P43" s="168">
        <v>2.6000000000000003E-4</v>
      </c>
      <c r="Q43" s="174"/>
      <c r="R43" s="174">
        <v>2.6000000000000003E-4</v>
      </c>
      <c r="S43" s="150">
        <f>ROUND(F43*(R43),3)</f>
        <v>1E-3</v>
      </c>
      <c r="V43" s="175"/>
      <c r="Z43">
        <v>0</v>
      </c>
    </row>
    <row r="44" spans="1:26" ht="24.95" customHeight="1" x14ac:dyDescent="0.25">
      <c r="A44" s="172"/>
      <c r="B44" s="169" t="s">
        <v>135</v>
      </c>
      <c r="C44" s="173" t="s">
        <v>145</v>
      </c>
      <c r="D44" s="169" t="s">
        <v>146</v>
      </c>
      <c r="E44" s="169" t="s">
        <v>103</v>
      </c>
      <c r="F44" s="170">
        <v>0.55000000000000004</v>
      </c>
      <c r="G44" s="176"/>
      <c r="H44" s="176"/>
      <c r="I44" s="176">
        <f t="shared" si="5"/>
        <v>0</v>
      </c>
      <c r="J44" s="169">
        <f t="shared" si="6"/>
        <v>26.37</v>
      </c>
      <c r="K44" s="1">
        <f t="shared" si="7"/>
        <v>0</v>
      </c>
      <c r="L44" s="1">
        <f t="shared" si="8"/>
        <v>0</v>
      </c>
      <c r="M44" s="1"/>
      <c r="N44" s="1">
        <v>47.94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104</v>
      </c>
      <c r="C45" s="173" t="s">
        <v>147</v>
      </c>
      <c r="D45" s="169" t="s">
        <v>148</v>
      </c>
      <c r="E45" s="169" t="s">
        <v>134</v>
      </c>
      <c r="F45" s="170">
        <v>45.36</v>
      </c>
      <c r="G45" s="171"/>
      <c r="H45" s="171"/>
      <c r="I45" s="171">
        <f t="shared" si="5"/>
        <v>0</v>
      </c>
      <c r="J45" s="169">
        <f t="shared" si="6"/>
        <v>90.72</v>
      </c>
      <c r="K45" s="1">
        <f t="shared" si="7"/>
        <v>0</v>
      </c>
      <c r="L45" s="1"/>
      <c r="M45" s="1">
        <f t="shared" ref="M45:M53" si="9">ROUND(F45*(G45),2)</f>
        <v>0</v>
      </c>
      <c r="N45" s="1">
        <v>2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104</v>
      </c>
      <c r="C46" s="173" t="s">
        <v>149</v>
      </c>
      <c r="D46" s="169" t="s">
        <v>150</v>
      </c>
      <c r="E46" s="169" t="s">
        <v>134</v>
      </c>
      <c r="F46" s="170">
        <v>45.36</v>
      </c>
      <c r="G46" s="171"/>
      <c r="H46" s="171"/>
      <c r="I46" s="171">
        <f t="shared" si="5"/>
        <v>0</v>
      </c>
      <c r="J46" s="169">
        <f t="shared" si="6"/>
        <v>30.39</v>
      </c>
      <c r="K46" s="1">
        <f t="shared" si="7"/>
        <v>0</v>
      </c>
      <c r="L46" s="1"/>
      <c r="M46" s="1">
        <f t="shared" si="9"/>
        <v>0</v>
      </c>
      <c r="N46" s="1">
        <v>0.67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104</v>
      </c>
      <c r="C47" s="173" t="s">
        <v>151</v>
      </c>
      <c r="D47" s="169" t="s">
        <v>152</v>
      </c>
      <c r="E47" s="169" t="s">
        <v>140</v>
      </c>
      <c r="F47" s="170">
        <v>6</v>
      </c>
      <c r="G47" s="171"/>
      <c r="H47" s="171"/>
      <c r="I47" s="171">
        <f t="shared" si="5"/>
        <v>0</v>
      </c>
      <c r="J47" s="169">
        <f t="shared" si="6"/>
        <v>84</v>
      </c>
      <c r="K47" s="1">
        <f t="shared" si="7"/>
        <v>0</v>
      </c>
      <c r="L47" s="1"/>
      <c r="M47" s="1">
        <f t="shared" si="9"/>
        <v>0</v>
      </c>
      <c r="N47" s="1">
        <v>14</v>
      </c>
      <c r="O47" s="1"/>
      <c r="P47" s="161"/>
      <c r="Q47" s="174"/>
      <c r="R47" s="174"/>
      <c r="S47" s="150"/>
      <c r="V47" s="175"/>
      <c r="Z47">
        <v>0</v>
      </c>
    </row>
    <row r="48" spans="1:26" ht="35.1" customHeight="1" x14ac:dyDescent="0.25">
      <c r="A48" s="172"/>
      <c r="B48" s="169" t="s">
        <v>104</v>
      </c>
      <c r="C48" s="173" t="s">
        <v>153</v>
      </c>
      <c r="D48" s="169" t="s">
        <v>154</v>
      </c>
      <c r="E48" s="169" t="s">
        <v>140</v>
      </c>
      <c r="F48" s="170">
        <v>1</v>
      </c>
      <c r="G48" s="171"/>
      <c r="H48" s="171"/>
      <c r="I48" s="171">
        <f t="shared" si="5"/>
        <v>0</v>
      </c>
      <c r="J48" s="169">
        <f t="shared" si="6"/>
        <v>115</v>
      </c>
      <c r="K48" s="1">
        <f t="shared" si="7"/>
        <v>0</v>
      </c>
      <c r="L48" s="1"/>
      <c r="M48" s="1">
        <f t="shared" si="9"/>
        <v>0</v>
      </c>
      <c r="N48" s="1">
        <v>115</v>
      </c>
      <c r="O48" s="1"/>
      <c r="P48" s="161"/>
      <c r="Q48" s="174"/>
      <c r="R48" s="174"/>
      <c r="S48" s="150"/>
      <c r="V48" s="175"/>
      <c r="Z48">
        <v>0</v>
      </c>
    </row>
    <row r="49" spans="1:26" ht="35.1" customHeight="1" x14ac:dyDescent="0.25">
      <c r="A49" s="172"/>
      <c r="B49" s="169" t="s">
        <v>104</v>
      </c>
      <c r="C49" s="173" t="s">
        <v>155</v>
      </c>
      <c r="D49" s="169" t="s">
        <v>156</v>
      </c>
      <c r="E49" s="169" t="s">
        <v>140</v>
      </c>
      <c r="F49" s="170">
        <v>6</v>
      </c>
      <c r="G49" s="171"/>
      <c r="H49" s="171"/>
      <c r="I49" s="171">
        <f t="shared" si="5"/>
        <v>0</v>
      </c>
      <c r="J49" s="169">
        <f t="shared" si="6"/>
        <v>390</v>
      </c>
      <c r="K49" s="1">
        <f t="shared" si="7"/>
        <v>0</v>
      </c>
      <c r="L49" s="1"/>
      <c r="M49" s="1">
        <f t="shared" si="9"/>
        <v>0</v>
      </c>
      <c r="N49" s="1">
        <v>65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104</v>
      </c>
      <c r="C50" s="173" t="s">
        <v>157</v>
      </c>
      <c r="D50" s="169" t="s">
        <v>158</v>
      </c>
      <c r="E50" s="169" t="s">
        <v>140</v>
      </c>
      <c r="F50" s="170">
        <v>3</v>
      </c>
      <c r="G50" s="171"/>
      <c r="H50" s="171"/>
      <c r="I50" s="171">
        <f t="shared" si="5"/>
        <v>0</v>
      </c>
      <c r="J50" s="169">
        <f t="shared" si="6"/>
        <v>1260</v>
      </c>
      <c r="K50" s="1">
        <f t="shared" si="7"/>
        <v>0</v>
      </c>
      <c r="L50" s="1"/>
      <c r="M50" s="1">
        <f t="shared" si="9"/>
        <v>0</v>
      </c>
      <c r="N50" s="1">
        <v>420</v>
      </c>
      <c r="O50" s="1"/>
      <c r="P50" s="161"/>
      <c r="Q50" s="174"/>
      <c r="R50" s="174"/>
      <c r="S50" s="150"/>
      <c r="V50" s="175"/>
      <c r="Z50">
        <v>0</v>
      </c>
    </row>
    <row r="51" spans="1:26" ht="24.95" customHeight="1" x14ac:dyDescent="0.25">
      <c r="A51" s="172"/>
      <c r="B51" s="169" t="s">
        <v>104</v>
      </c>
      <c r="C51" s="173" t="s">
        <v>157</v>
      </c>
      <c r="D51" s="169" t="s">
        <v>159</v>
      </c>
      <c r="E51" s="169" t="s">
        <v>140</v>
      </c>
      <c r="F51" s="170">
        <v>2</v>
      </c>
      <c r="G51" s="171"/>
      <c r="H51" s="171"/>
      <c r="I51" s="171">
        <f t="shared" si="5"/>
        <v>0</v>
      </c>
      <c r="J51" s="169">
        <f t="shared" si="6"/>
        <v>840</v>
      </c>
      <c r="K51" s="1">
        <f t="shared" si="7"/>
        <v>0</v>
      </c>
      <c r="L51" s="1"/>
      <c r="M51" s="1">
        <f t="shared" si="9"/>
        <v>0</v>
      </c>
      <c r="N51" s="1">
        <v>420</v>
      </c>
      <c r="O51" s="1"/>
      <c r="P51" s="161"/>
      <c r="Q51" s="174"/>
      <c r="R51" s="174"/>
      <c r="S51" s="150"/>
      <c r="V51" s="175"/>
      <c r="Z51">
        <v>0</v>
      </c>
    </row>
    <row r="52" spans="1:26" ht="35.1" customHeight="1" x14ac:dyDescent="0.25">
      <c r="A52" s="172"/>
      <c r="B52" s="169" t="s">
        <v>109</v>
      </c>
      <c r="C52" s="173" t="s">
        <v>160</v>
      </c>
      <c r="D52" s="169" t="s">
        <v>161</v>
      </c>
      <c r="E52" s="169" t="s">
        <v>140</v>
      </c>
      <c r="F52" s="170">
        <v>2</v>
      </c>
      <c r="G52" s="171"/>
      <c r="H52" s="171"/>
      <c r="I52" s="171">
        <f t="shared" si="5"/>
        <v>0</v>
      </c>
      <c r="J52" s="169">
        <f t="shared" si="6"/>
        <v>440</v>
      </c>
      <c r="K52" s="1">
        <f t="shared" si="7"/>
        <v>0</v>
      </c>
      <c r="L52" s="1"/>
      <c r="M52" s="1">
        <f t="shared" si="9"/>
        <v>0</v>
      </c>
      <c r="N52" s="1">
        <v>220</v>
      </c>
      <c r="O52" s="1"/>
      <c r="P52" s="168">
        <v>5.1549999999999999E-2</v>
      </c>
      <c r="Q52" s="174"/>
      <c r="R52" s="174">
        <v>5.1549999999999999E-2</v>
      </c>
      <c r="S52" s="150">
        <f>ROUND(F52*(R52),3)</f>
        <v>0.10299999999999999</v>
      </c>
      <c r="V52" s="175"/>
      <c r="Z52">
        <v>0</v>
      </c>
    </row>
    <row r="53" spans="1:26" ht="24.95" customHeight="1" x14ac:dyDescent="0.25">
      <c r="A53" s="172"/>
      <c r="B53" s="169" t="s">
        <v>109</v>
      </c>
      <c r="C53" s="173" t="s">
        <v>162</v>
      </c>
      <c r="D53" s="169" t="s">
        <v>163</v>
      </c>
      <c r="E53" s="169" t="s">
        <v>140</v>
      </c>
      <c r="F53" s="170">
        <v>6</v>
      </c>
      <c r="G53" s="171"/>
      <c r="H53" s="171"/>
      <c r="I53" s="171">
        <f t="shared" si="5"/>
        <v>0</v>
      </c>
      <c r="J53" s="169">
        <f t="shared" si="6"/>
        <v>210</v>
      </c>
      <c r="K53" s="1">
        <f t="shared" si="7"/>
        <v>0</v>
      </c>
      <c r="L53" s="1"/>
      <c r="M53" s="1">
        <f t="shared" si="9"/>
        <v>0</v>
      </c>
      <c r="N53" s="1">
        <v>35</v>
      </c>
      <c r="O53" s="1"/>
      <c r="P53" s="168">
        <v>2.5000000000000001E-2</v>
      </c>
      <c r="Q53" s="174"/>
      <c r="R53" s="174">
        <v>2.5000000000000001E-2</v>
      </c>
      <c r="S53" s="150">
        <f>ROUND(F53*(R53),3)</f>
        <v>0.15</v>
      </c>
      <c r="V53" s="175"/>
      <c r="Z53">
        <v>0</v>
      </c>
    </row>
    <row r="54" spans="1:26" x14ac:dyDescent="0.25">
      <c r="A54" s="150"/>
      <c r="B54" s="150"/>
      <c r="C54" s="150"/>
      <c r="D54" s="150" t="s">
        <v>70</v>
      </c>
      <c r="E54" s="150"/>
      <c r="F54" s="168"/>
      <c r="G54" s="153"/>
      <c r="H54" s="153">
        <f>ROUND((SUM(M38:M53))/1,2)</f>
        <v>0</v>
      </c>
      <c r="I54" s="153">
        <f>ROUND((SUM(I38:I53))/1,2)</f>
        <v>0</v>
      </c>
      <c r="J54" s="150"/>
      <c r="K54" s="150"/>
      <c r="L54" s="150">
        <f>ROUND((SUM(L38:L53))/1,2)</f>
        <v>0</v>
      </c>
      <c r="M54" s="150">
        <f>ROUND((SUM(M38:M53))/1,2)</f>
        <v>0</v>
      </c>
      <c r="N54" s="150"/>
      <c r="O54" s="150"/>
      <c r="P54" s="177">
        <f>ROUND((SUM(P38:P53))/1,2)</f>
        <v>0.08</v>
      </c>
      <c r="Q54" s="147"/>
      <c r="R54" s="147"/>
      <c r="S54" s="177">
        <f>ROUND((SUM(S38:S53))/1,2)</f>
        <v>0.26</v>
      </c>
      <c r="T54" s="147"/>
      <c r="U54" s="147"/>
      <c r="V54" s="147"/>
      <c r="W54" s="147"/>
      <c r="X54" s="147"/>
      <c r="Y54" s="147"/>
      <c r="Z54" s="147"/>
    </row>
    <row r="55" spans="1:26" x14ac:dyDescent="0.25">
      <c r="A55" s="1"/>
      <c r="B55" s="1"/>
      <c r="C55" s="1"/>
      <c r="D55" s="1"/>
      <c r="E55" s="1"/>
      <c r="F55" s="161"/>
      <c r="G55" s="143"/>
      <c r="H55" s="143"/>
      <c r="I55" s="143"/>
      <c r="J55" s="1"/>
      <c r="K55" s="1"/>
      <c r="L55" s="1"/>
      <c r="M55" s="1"/>
      <c r="N55" s="1"/>
      <c r="O55" s="1"/>
      <c r="P55" s="1"/>
      <c r="S55" s="1"/>
    </row>
    <row r="56" spans="1:26" x14ac:dyDescent="0.25">
      <c r="A56" s="150"/>
      <c r="B56" s="150"/>
      <c r="C56" s="150"/>
      <c r="D56" s="150" t="s">
        <v>71</v>
      </c>
      <c r="E56" s="150"/>
      <c r="F56" s="168"/>
      <c r="G56" s="151"/>
      <c r="H56" s="151"/>
      <c r="I56" s="151"/>
      <c r="J56" s="150"/>
      <c r="K56" s="150"/>
      <c r="L56" s="150"/>
      <c r="M56" s="150"/>
      <c r="N56" s="150"/>
      <c r="O56" s="150"/>
      <c r="P56" s="150"/>
      <c r="Q56" s="147"/>
      <c r="R56" s="147"/>
      <c r="S56" s="150"/>
      <c r="T56" s="147"/>
      <c r="U56" s="147"/>
      <c r="V56" s="147"/>
      <c r="W56" s="147"/>
      <c r="X56" s="147"/>
      <c r="Y56" s="147"/>
      <c r="Z56" s="147"/>
    </row>
    <row r="57" spans="1:26" ht="24.95" customHeight="1" x14ac:dyDescent="0.25">
      <c r="A57" s="172"/>
      <c r="B57" s="169">
        <v>767</v>
      </c>
      <c r="C57" s="173" t="s">
        <v>164</v>
      </c>
      <c r="D57" s="169" t="s">
        <v>165</v>
      </c>
      <c r="E57" s="169" t="s">
        <v>90</v>
      </c>
      <c r="F57" s="170">
        <v>315</v>
      </c>
      <c r="G57" s="171"/>
      <c r="H57" s="171"/>
      <c r="I57" s="171">
        <f t="shared" ref="I57:I63" si="10">ROUND(F57*(G57+H57),2)</f>
        <v>0</v>
      </c>
      <c r="J57" s="169">
        <f t="shared" ref="J57:J63" si="11">ROUND(F57*(N57),2)</f>
        <v>774.9</v>
      </c>
      <c r="K57" s="1">
        <f t="shared" ref="K57:K63" si="12">ROUND(F57*(O57),2)</f>
        <v>0</v>
      </c>
      <c r="L57" s="1">
        <f>ROUND(F57*(G57),2)</f>
        <v>0</v>
      </c>
      <c r="M57" s="1"/>
      <c r="N57" s="1">
        <v>2.46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166</v>
      </c>
      <c r="C58" s="173" t="s">
        <v>167</v>
      </c>
      <c r="D58" s="169" t="s">
        <v>168</v>
      </c>
      <c r="E58" s="169" t="s">
        <v>169</v>
      </c>
      <c r="F58" s="170">
        <v>6450</v>
      </c>
      <c r="G58" s="171"/>
      <c r="H58" s="171"/>
      <c r="I58" s="171">
        <f t="shared" si="10"/>
        <v>0</v>
      </c>
      <c r="J58" s="169">
        <f t="shared" si="11"/>
        <v>8320.5</v>
      </c>
      <c r="K58" s="1">
        <f t="shared" si="12"/>
        <v>0</v>
      </c>
      <c r="L58" s="1">
        <f>ROUND(F58*(G58),2)</f>
        <v>0</v>
      </c>
      <c r="M58" s="1"/>
      <c r="N58" s="1">
        <v>1.29</v>
      </c>
      <c r="O58" s="1"/>
      <c r="P58" s="168">
        <v>7.0000000000000007E-5</v>
      </c>
      <c r="Q58" s="174"/>
      <c r="R58" s="174">
        <v>7.0000000000000007E-5</v>
      </c>
      <c r="S58" s="150">
        <f>ROUND(F58*(R58),3)</f>
        <v>0.45200000000000001</v>
      </c>
      <c r="V58" s="175"/>
      <c r="Z58">
        <v>0</v>
      </c>
    </row>
    <row r="59" spans="1:26" ht="24.95" customHeight="1" x14ac:dyDescent="0.25">
      <c r="A59" s="172"/>
      <c r="B59" s="169" t="s">
        <v>166</v>
      </c>
      <c r="C59" s="173" t="s">
        <v>170</v>
      </c>
      <c r="D59" s="169" t="s">
        <v>171</v>
      </c>
      <c r="E59" s="169" t="s">
        <v>103</v>
      </c>
      <c r="F59" s="170">
        <v>0.9</v>
      </c>
      <c r="G59" s="176"/>
      <c r="H59" s="176"/>
      <c r="I59" s="176">
        <f t="shared" si="10"/>
        <v>0</v>
      </c>
      <c r="J59" s="169">
        <f t="shared" si="11"/>
        <v>232.14</v>
      </c>
      <c r="K59" s="1">
        <f t="shared" si="12"/>
        <v>0</v>
      </c>
      <c r="L59" s="1">
        <f>ROUND(F59*(G59),2)</f>
        <v>0</v>
      </c>
      <c r="M59" s="1"/>
      <c r="N59" s="1">
        <v>257.93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104</v>
      </c>
      <c r="C60" s="173" t="s">
        <v>172</v>
      </c>
      <c r="D60" s="169" t="s">
        <v>173</v>
      </c>
      <c r="E60" s="169" t="s">
        <v>169</v>
      </c>
      <c r="F60" s="170">
        <v>1700</v>
      </c>
      <c r="G60" s="171"/>
      <c r="H60" s="171"/>
      <c r="I60" s="171">
        <f t="shared" si="10"/>
        <v>0</v>
      </c>
      <c r="J60" s="169">
        <f t="shared" si="11"/>
        <v>2890</v>
      </c>
      <c r="K60" s="1">
        <f t="shared" si="12"/>
        <v>0</v>
      </c>
      <c r="L60" s="1"/>
      <c r="M60" s="1">
        <f>ROUND(F60*(G60),2)</f>
        <v>0</v>
      </c>
      <c r="N60" s="1">
        <v>1.7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104</v>
      </c>
      <c r="C61" s="173" t="s">
        <v>174</v>
      </c>
      <c r="D61" s="169" t="s">
        <v>175</v>
      </c>
      <c r="E61" s="169" t="s">
        <v>169</v>
      </c>
      <c r="F61" s="170">
        <v>3350</v>
      </c>
      <c r="G61" s="171"/>
      <c r="H61" s="171"/>
      <c r="I61" s="171">
        <f t="shared" si="10"/>
        <v>0</v>
      </c>
      <c r="J61" s="169">
        <f t="shared" si="11"/>
        <v>5695</v>
      </c>
      <c r="K61" s="1">
        <f t="shared" si="12"/>
        <v>0</v>
      </c>
      <c r="L61" s="1"/>
      <c r="M61" s="1">
        <f>ROUND(F61*(G61),2)</f>
        <v>0</v>
      </c>
      <c r="N61" s="1">
        <v>1.7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104</v>
      </c>
      <c r="C62" s="173" t="s">
        <v>176</v>
      </c>
      <c r="D62" s="169" t="s">
        <v>177</v>
      </c>
      <c r="E62" s="169" t="s">
        <v>169</v>
      </c>
      <c r="F62" s="170">
        <v>1400</v>
      </c>
      <c r="G62" s="171"/>
      <c r="H62" s="171"/>
      <c r="I62" s="171">
        <f t="shared" si="10"/>
        <v>0</v>
      </c>
      <c r="J62" s="169">
        <f t="shared" si="11"/>
        <v>2380</v>
      </c>
      <c r="K62" s="1">
        <f t="shared" si="12"/>
        <v>0</v>
      </c>
      <c r="L62" s="1"/>
      <c r="M62" s="1">
        <f>ROUND(F62*(G62),2)</f>
        <v>0</v>
      </c>
      <c r="N62" s="1">
        <v>1.7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104</v>
      </c>
      <c r="C63" s="173" t="s">
        <v>178</v>
      </c>
      <c r="D63" s="169" t="s">
        <v>179</v>
      </c>
      <c r="E63" s="169" t="s">
        <v>90</v>
      </c>
      <c r="F63" s="170">
        <v>325</v>
      </c>
      <c r="G63" s="171"/>
      <c r="H63" s="171"/>
      <c r="I63" s="171">
        <f t="shared" si="10"/>
        <v>0</v>
      </c>
      <c r="J63" s="169">
        <f t="shared" si="11"/>
        <v>1137.5</v>
      </c>
      <c r="K63" s="1">
        <f t="shared" si="12"/>
        <v>0</v>
      </c>
      <c r="L63" s="1"/>
      <c r="M63" s="1">
        <f>ROUND(F63*(G63),2)</f>
        <v>0</v>
      </c>
      <c r="N63" s="1">
        <v>3.5</v>
      </c>
      <c r="O63" s="1"/>
      <c r="P63" s="161"/>
      <c r="Q63" s="174"/>
      <c r="R63" s="174"/>
      <c r="S63" s="150"/>
      <c r="V63" s="175"/>
      <c r="Z63">
        <v>0</v>
      </c>
    </row>
    <row r="64" spans="1:26" x14ac:dyDescent="0.25">
      <c r="A64" s="150"/>
      <c r="B64" s="150"/>
      <c r="C64" s="150"/>
      <c r="D64" s="150" t="s">
        <v>71</v>
      </c>
      <c r="E64" s="150"/>
      <c r="F64" s="168"/>
      <c r="G64" s="153"/>
      <c r="H64" s="153">
        <f>ROUND((SUM(M56:M63))/1,2)</f>
        <v>0</v>
      </c>
      <c r="I64" s="153">
        <f>ROUND((SUM(I56:I63))/1,2)</f>
        <v>0</v>
      </c>
      <c r="J64" s="150"/>
      <c r="K64" s="150"/>
      <c r="L64" s="150">
        <f>ROUND((SUM(L56:L63))/1,2)</f>
        <v>0</v>
      </c>
      <c r="M64" s="150">
        <f>ROUND((SUM(M56:M63))/1,2)</f>
        <v>0</v>
      </c>
      <c r="N64" s="150"/>
      <c r="O64" s="150"/>
      <c r="P64" s="177">
        <f>ROUND((SUM(P56:P63))/1,2)</f>
        <v>0</v>
      </c>
      <c r="Q64" s="147"/>
      <c r="R64" s="147"/>
      <c r="S64" s="177">
        <f>ROUND((SUM(S56:S63))/1,2)</f>
        <v>0.45</v>
      </c>
      <c r="T64" s="147"/>
      <c r="U64" s="147"/>
      <c r="V64" s="147"/>
      <c r="W64" s="147"/>
      <c r="X64" s="147"/>
      <c r="Y64" s="147"/>
      <c r="Z64" s="147"/>
    </row>
    <row r="65" spans="1:26" x14ac:dyDescent="0.25">
      <c r="A65" s="1"/>
      <c r="B65" s="1"/>
      <c r="C65" s="1"/>
      <c r="D65" s="1"/>
      <c r="E65" s="1"/>
      <c r="F65" s="161"/>
      <c r="G65" s="143"/>
      <c r="H65" s="143"/>
      <c r="I65" s="143"/>
      <c r="J65" s="1"/>
      <c r="K65" s="1"/>
      <c r="L65" s="1"/>
      <c r="M65" s="1"/>
      <c r="N65" s="1"/>
      <c r="O65" s="1"/>
      <c r="P65" s="1"/>
      <c r="S65" s="1"/>
    </row>
    <row r="66" spans="1:26" x14ac:dyDescent="0.25">
      <c r="A66" s="150"/>
      <c r="B66" s="150"/>
      <c r="C66" s="150"/>
      <c r="D66" s="150" t="s">
        <v>72</v>
      </c>
      <c r="E66" s="150"/>
      <c r="F66" s="168"/>
      <c r="G66" s="151"/>
      <c r="H66" s="151"/>
      <c r="I66" s="151"/>
      <c r="J66" s="150"/>
      <c r="K66" s="150"/>
      <c r="L66" s="150"/>
      <c r="M66" s="150"/>
      <c r="N66" s="150"/>
      <c r="O66" s="150"/>
      <c r="P66" s="150"/>
      <c r="Q66" s="147"/>
      <c r="R66" s="147"/>
      <c r="S66" s="150"/>
      <c r="T66" s="147"/>
      <c r="U66" s="147"/>
      <c r="V66" s="147"/>
      <c r="W66" s="147"/>
      <c r="X66" s="147"/>
      <c r="Y66" s="147"/>
      <c r="Z66" s="147"/>
    </row>
    <row r="67" spans="1:26" ht="24.95" customHeight="1" x14ac:dyDescent="0.25">
      <c r="A67" s="172"/>
      <c r="B67" s="169">
        <v>775</v>
      </c>
      <c r="C67" s="173" t="s">
        <v>180</v>
      </c>
      <c r="D67" s="169" t="s">
        <v>181</v>
      </c>
      <c r="E67" s="169" t="s">
        <v>134</v>
      </c>
      <c r="F67" s="170">
        <v>60</v>
      </c>
      <c r="G67" s="171"/>
      <c r="H67" s="171"/>
      <c r="I67" s="171">
        <f>ROUND(F67*(G67+H67),2)</f>
        <v>0</v>
      </c>
      <c r="J67" s="169">
        <f>ROUND(F67*(N67),2)</f>
        <v>100.8</v>
      </c>
      <c r="K67" s="1">
        <f>ROUND(F67*(O67),2)</f>
        <v>0</v>
      </c>
      <c r="L67" s="1">
        <f>ROUND(F67*(G67),2)</f>
        <v>0</v>
      </c>
      <c r="M67" s="1"/>
      <c r="N67" s="1">
        <v>1.6800000000000002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182</v>
      </c>
      <c r="C68" s="173" t="s">
        <v>183</v>
      </c>
      <c r="D68" s="169" t="s">
        <v>184</v>
      </c>
      <c r="E68" s="169" t="s">
        <v>90</v>
      </c>
      <c r="F68" s="170">
        <v>85.01</v>
      </c>
      <c r="G68" s="171"/>
      <c r="H68" s="171"/>
      <c r="I68" s="171">
        <f>ROUND(F68*(G68+H68),2)</f>
        <v>0</v>
      </c>
      <c r="J68" s="169">
        <f>ROUND(F68*(N68),2)</f>
        <v>509.21</v>
      </c>
      <c r="K68" s="1">
        <f>ROUND(F68*(O68),2)</f>
        <v>0</v>
      </c>
      <c r="L68" s="1">
        <f>ROUND(F68*(G68),2)</f>
        <v>0</v>
      </c>
      <c r="M68" s="1"/>
      <c r="N68" s="1">
        <v>5.99</v>
      </c>
      <c r="O68" s="1"/>
      <c r="P68" s="168">
        <v>3.9000000000000005E-4</v>
      </c>
      <c r="Q68" s="174"/>
      <c r="R68" s="174">
        <v>3.9000000000000005E-4</v>
      </c>
      <c r="S68" s="150">
        <f>ROUND(F68*(R68),3)</f>
        <v>3.3000000000000002E-2</v>
      </c>
      <c r="V68" s="175"/>
      <c r="Z68">
        <v>0</v>
      </c>
    </row>
    <row r="69" spans="1:26" ht="24.95" customHeight="1" x14ac:dyDescent="0.25">
      <c r="A69" s="172"/>
      <c r="B69" s="169" t="s">
        <v>182</v>
      </c>
      <c r="C69" s="173" t="s">
        <v>185</v>
      </c>
      <c r="D69" s="169" t="s">
        <v>186</v>
      </c>
      <c r="E69" s="169" t="s">
        <v>103</v>
      </c>
      <c r="F69" s="170">
        <v>0.35</v>
      </c>
      <c r="G69" s="176"/>
      <c r="H69" s="176"/>
      <c r="I69" s="176">
        <f>ROUND(F69*(G69+H69),2)</f>
        <v>0</v>
      </c>
      <c r="J69" s="169">
        <f>ROUND(F69*(N69),2)</f>
        <v>7.17</v>
      </c>
      <c r="K69" s="1">
        <f>ROUND(F69*(O69),2)</f>
        <v>0</v>
      </c>
      <c r="L69" s="1">
        <f>ROUND(F69*(G69),2)</f>
        <v>0</v>
      </c>
      <c r="M69" s="1"/>
      <c r="N69" s="1">
        <v>20.48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104</v>
      </c>
      <c r="C70" s="173" t="s">
        <v>187</v>
      </c>
      <c r="D70" s="169" t="s">
        <v>188</v>
      </c>
      <c r="E70" s="169" t="s">
        <v>134</v>
      </c>
      <c r="F70" s="170">
        <v>63</v>
      </c>
      <c r="G70" s="171"/>
      <c r="H70" s="171"/>
      <c r="I70" s="171">
        <f>ROUND(F70*(G70+H70),2)</f>
        <v>0</v>
      </c>
      <c r="J70" s="169">
        <f>ROUND(F70*(N70),2)</f>
        <v>129.15</v>
      </c>
      <c r="K70" s="1">
        <f>ROUND(F70*(O70),2)</f>
        <v>0</v>
      </c>
      <c r="L70" s="1"/>
      <c r="M70" s="1">
        <f>ROUND(F70*(G70),2)</f>
        <v>0</v>
      </c>
      <c r="N70" s="1">
        <v>2.0499999999999998</v>
      </c>
      <c r="O70" s="1"/>
      <c r="P70" s="161"/>
      <c r="Q70" s="174"/>
      <c r="R70" s="174"/>
      <c r="S70" s="150"/>
      <c r="V70" s="175"/>
      <c r="Z70">
        <v>0</v>
      </c>
    </row>
    <row r="71" spans="1:26" ht="24.95" customHeight="1" x14ac:dyDescent="0.25">
      <c r="A71" s="172"/>
      <c r="B71" s="169" t="s">
        <v>104</v>
      </c>
      <c r="C71" s="173" t="s">
        <v>189</v>
      </c>
      <c r="D71" s="169" t="s">
        <v>190</v>
      </c>
      <c r="E71" s="169" t="s">
        <v>90</v>
      </c>
      <c r="F71" s="170">
        <v>90</v>
      </c>
      <c r="G71" s="171"/>
      <c r="H71" s="171"/>
      <c r="I71" s="171">
        <f>ROUND(F71*(G71+H71),2)</f>
        <v>0</v>
      </c>
      <c r="J71" s="169">
        <f>ROUND(F71*(N71),2)</f>
        <v>684</v>
      </c>
      <c r="K71" s="1">
        <f>ROUND(F71*(O71),2)</f>
        <v>0</v>
      </c>
      <c r="L71" s="1"/>
      <c r="M71" s="1">
        <f>ROUND(F71*(G71),2)</f>
        <v>0</v>
      </c>
      <c r="N71" s="1">
        <v>7.6</v>
      </c>
      <c r="O71" s="1"/>
      <c r="P71" s="161"/>
      <c r="Q71" s="174"/>
      <c r="R71" s="174"/>
      <c r="S71" s="150"/>
      <c r="V71" s="175"/>
      <c r="Z71">
        <v>0</v>
      </c>
    </row>
    <row r="72" spans="1:26" x14ac:dyDescent="0.25">
      <c r="A72" s="150"/>
      <c r="B72" s="150"/>
      <c r="C72" s="150"/>
      <c r="D72" s="150" t="s">
        <v>72</v>
      </c>
      <c r="E72" s="150"/>
      <c r="F72" s="168"/>
      <c r="G72" s="153"/>
      <c r="H72" s="153">
        <f>ROUND((SUM(M66:M71))/1,2)</f>
        <v>0</v>
      </c>
      <c r="I72" s="153">
        <f>ROUND((SUM(I66:I71))/1,2)</f>
        <v>0</v>
      </c>
      <c r="J72" s="150"/>
      <c r="K72" s="150"/>
      <c r="L72" s="150">
        <f>ROUND((SUM(L66:L71))/1,2)</f>
        <v>0</v>
      </c>
      <c r="M72" s="150">
        <f>ROUND((SUM(M66:M71))/1,2)</f>
        <v>0</v>
      </c>
      <c r="N72" s="150"/>
      <c r="O72" s="150"/>
      <c r="P72" s="177">
        <f>ROUND((SUM(P66:P71))/1,2)</f>
        <v>0</v>
      </c>
      <c r="Q72" s="147"/>
      <c r="R72" s="147"/>
      <c r="S72" s="177">
        <f>ROUND((SUM(S66:S71))/1,2)</f>
        <v>0.03</v>
      </c>
      <c r="T72" s="147"/>
      <c r="U72" s="147"/>
      <c r="V72" s="147"/>
      <c r="W72" s="147"/>
      <c r="X72" s="147"/>
      <c r="Y72" s="147"/>
      <c r="Z72" s="147"/>
    </row>
    <row r="73" spans="1:26" x14ac:dyDescent="0.25">
      <c r="A73" s="1"/>
      <c r="B73" s="1"/>
      <c r="C73" s="1"/>
      <c r="D73" s="1"/>
      <c r="E73" s="1"/>
      <c r="F73" s="161"/>
      <c r="G73" s="143"/>
      <c r="H73" s="143"/>
      <c r="I73" s="143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0"/>
      <c r="B74" s="150"/>
      <c r="C74" s="150"/>
      <c r="D74" s="150" t="s">
        <v>73</v>
      </c>
      <c r="E74" s="150"/>
      <c r="F74" s="168"/>
      <c r="G74" s="151"/>
      <c r="H74" s="151"/>
      <c r="I74" s="151"/>
      <c r="J74" s="150"/>
      <c r="K74" s="150"/>
      <c r="L74" s="150"/>
      <c r="M74" s="150"/>
      <c r="N74" s="150"/>
      <c r="O74" s="150"/>
      <c r="P74" s="150"/>
      <c r="Q74" s="147"/>
      <c r="R74" s="147"/>
      <c r="S74" s="150"/>
      <c r="T74" s="147"/>
      <c r="U74" s="147"/>
      <c r="V74" s="147"/>
      <c r="W74" s="147"/>
      <c r="X74" s="147"/>
      <c r="Y74" s="147"/>
      <c r="Z74" s="147"/>
    </row>
    <row r="75" spans="1:26" ht="24.95" customHeight="1" x14ac:dyDescent="0.25">
      <c r="A75" s="172"/>
      <c r="B75" s="169" t="s">
        <v>191</v>
      </c>
      <c r="C75" s="173" t="s">
        <v>192</v>
      </c>
      <c r="D75" s="169" t="s">
        <v>193</v>
      </c>
      <c r="E75" s="169" t="s">
        <v>90</v>
      </c>
      <c r="F75" s="170">
        <v>50.1</v>
      </c>
      <c r="G75" s="171"/>
      <c r="H75" s="171"/>
      <c r="I75" s="171">
        <f>ROUND(F75*(G75+H75),2)</f>
        <v>0</v>
      </c>
      <c r="J75" s="169">
        <f>ROUND(F75*(N75),2)</f>
        <v>631.26</v>
      </c>
      <c r="K75" s="1">
        <f>ROUND(F75*(O75),2)</f>
        <v>0</v>
      </c>
      <c r="L75" s="1">
        <f>ROUND(F75*(G75),2)</f>
        <v>0</v>
      </c>
      <c r="M75" s="1"/>
      <c r="N75" s="1">
        <v>12.6</v>
      </c>
      <c r="O75" s="1"/>
      <c r="P75" s="168">
        <v>3.4958559999999999E-3</v>
      </c>
      <c r="Q75" s="174"/>
      <c r="R75" s="174">
        <v>3.4958559999999999E-3</v>
      </c>
      <c r="S75" s="150">
        <f>ROUND(F75*(R75),3)</f>
        <v>0.17499999999999999</v>
      </c>
      <c r="V75" s="175"/>
      <c r="Z75">
        <v>0</v>
      </c>
    </row>
    <row r="76" spans="1:26" ht="24.95" customHeight="1" x14ac:dyDescent="0.25">
      <c r="A76" s="172"/>
      <c r="B76" s="169" t="s">
        <v>191</v>
      </c>
      <c r="C76" s="173" t="s">
        <v>192</v>
      </c>
      <c r="D76" s="169" t="s">
        <v>193</v>
      </c>
      <c r="E76" s="169" t="s">
        <v>90</v>
      </c>
      <c r="F76" s="170">
        <v>50.1</v>
      </c>
      <c r="G76" s="171"/>
      <c r="H76" s="171"/>
      <c r="I76" s="171">
        <f>ROUND(F76*(G76+H76),2)</f>
        <v>0</v>
      </c>
      <c r="J76" s="169">
        <f>ROUND(F76*(N76),2)</f>
        <v>631.26</v>
      </c>
      <c r="K76" s="1">
        <f>ROUND(F76*(O76),2)</f>
        <v>0</v>
      </c>
      <c r="L76" s="1">
        <f>ROUND(F76*(G76),2)</f>
        <v>0</v>
      </c>
      <c r="M76" s="1"/>
      <c r="N76" s="1">
        <v>12.6</v>
      </c>
      <c r="O76" s="1"/>
      <c r="P76" s="168">
        <v>3.4958559999999999E-3</v>
      </c>
      <c r="Q76" s="174"/>
      <c r="R76" s="174">
        <v>3.4958559999999999E-3</v>
      </c>
      <c r="S76" s="150">
        <f>ROUND(F76*(R76),3)</f>
        <v>0.17499999999999999</v>
      </c>
      <c r="V76" s="175"/>
      <c r="Z76">
        <v>0</v>
      </c>
    </row>
    <row r="77" spans="1:26" ht="24.95" customHeight="1" x14ac:dyDescent="0.25">
      <c r="A77" s="172"/>
      <c r="B77" s="169">
        <v>784</v>
      </c>
      <c r="C77" s="173" t="s">
        <v>194</v>
      </c>
      <c r="D77" s="169" t="s">
        <v>195</v>
      </c>
      <c r="E77" s="169" t="s">
        <v>90</v>
      </c>
      <c r="F77" s="170">
        <v>345</v>
      </c>
      <c r="G77" s="171"/>
      <c r="H77" s="171"/>
      <c r="I77" s="171">
        <f>ROUND(F77*(G77+H77),2)</f>
        <v>0</v>
      </c>
      <c r="J77" s="169">
        <f>ROUND(F77*(N77),2)</f>
        <v>759</v>
      </c>
      <c r="K77" s="1">
        <f>ROUND(F77*(O77),2)</f>
        <v>0</v>
      </c>
      <c r="L77" s="1">
        <f>ROUND(F77*(G77),2)</f>
        <v>0</v>
      </c>
      <c r="M77" s="1"/>
      <c r="N77" s="1">
        <v>2.2000000000000002</v>
      </c>
      <c r="O77" s="1"/>
      <c r="P77" s="161"/>
      <c r="Q77" s="174"/>
      <c r="R77" s="174"/>
      <c r="S77" s="150"/>
      <c r="V77" s="175"/>
      <c r="Z77">
        <v>0</v>
      </c>
    </row>
    <row r="78" spans="1:26" x14ac:dyDescent="0.25">
      <c r="A78" s="150"/>
      <c r="B78" s="150"/>
      <c r="C78" s="150"/>
      <c r="D78" s="150" t="s">
        <v>73</v>
      </c>
      <c r="E78" s="150"/>
      <c r="F78" s="168"/>
      <c r="G78" s="153"/>
      <c r="H78" s="153">
        <f>ROUND((SUM(M74:M77))/1,2)</f>
        <v>0</v>
      </c>
      <c r="I78" s="153">
        <f>ROUND((SUM(I74:I77))/1,2)</f>
        <v>0</v>
      </c>
      <c r="J78" s="150"/>
      <c r="K78" s="150"/>
      <c r="L78" s="150">
        <f>ROUND((SUM(L74:L77))/1,2)</f>
        <v>0</v>
      </c>
      <c r="M78" s="150">
        <f>ROUND((SUM(M74:M77))/1,2)</f>
        <v>0</v>
      </c>
      <c r="N78" s="150"/>
      <c r="O78" s="150"/>
      <c r="P78" s="177">
        <f>ROUND((SUM(P74:P77))/1,2)</f>
        <v>0.01</v>
      </c>
      <c r="Q78" s="147"/>
      <c r="R78" s="147"/>
      <c r="S78" s="177">
        <f>ROUND((SUM(S74:S77))/1,2)</f>
        <v>0.35</v>
      </c>
      <c r="T78" s="147"/>
      <c r="U78" s="147"/>
      <c r="V78" s="147"/>
      <c r="W78" s="147"/>
      <c r="X78" s="147"/>
      <c r="Y78" s="147"/>
      <c r="Z78" s="147"/>
    </row>
    <row r="79" spans="1:26" x14ac:dyDescent="0.25">
      <c r="A79" s="1"/>
      <c r="B79" s="1"/>
      <c r="C79" s="1"/>
      <c r="D79" s="1"/>
      <c r="E79" s="1"/>
      <c r="F79" s="161"/>
      <c r="G79" s="143"/>
      <c r="H79" s="143"/>
      <c r="I79" s="143"/>
      <c r="J79" s="1"/>
      <c r="K79" s="1"/>
      <c r="L79" s="1"/>
      <c r="M79" s="1"/>
      <c r="N79" s="1"/>
      <c r="O79" s="1"/>
      <c r="P79" s="1"/>
      <c r="S79" s="1"/>
    </row>
    <row r="80" spans="1:26" x14ac:dyDescent="0.25">
      <c r="A80" s="150"/>
      <c r="B80" s="150"/>
      <c r="C80" s="150"/>
      <c r="D80" s="150" t="s">
        <v>74</v>
      </c>
      <c r="E80" s="150"/>
      <c r="F80" s="168"/>
      <c r="G80" s="151"/>
      <c r="H80" s="151"/>
      <c r="I80" s="151"/>
      <c r="J80" s="150"/>
      <c r="K80" s="150"/>
      <c r="L80" s="150"/>
      <c r="M80" s="150"/>
      <c r="N80" s="150"/>
      <c r="O80" s="150"/>
      <c r="P80" s="150"/>
      <c r="Q80" s="147"/>
      <c r="R80" s="147"/>
      <c r="S80" s="150"/>
      <c r="T80" s="147"/>
      <c r="U80" s="147"/>
      <c r="V80" s="147"/>
      <c r="W80" s="147"/>
      <c r="X80" s="147"/>
      <c r="Y80" s="147"/>
      <c r="Z80" s="147"/>
    </row>
    <row r="81" spans="1:26" ht="24.95" customHeight="1" x14ac:dyDescent="0.25">
      <c r="A81" s="172"/>
      <c r="B81" s="169" t="s">
        <v>196</v>
      </c>
      <c r="C81" s="173" t="s">
        <v>197</v>
      </c>
      <c r="D81" s="169" t="s">
        <v>198</v>
      </c>
      <c r="E81" s="169" t="s">
        <v>90</v>
      </c>
      <c r="F81" s="170">
        <v>345</v>
      </c>
      <c r="G81" s="171"/>
      <c r="H81" s="171"/>
      <c r="I81" s="171">
        <f>ROUND(F81*(G81+H81),2)</f>
        <v>0</v>
      </c>
      <c r="J81" s="169">
        <f>ROUND(F81*(N81),2)</f>
        <v>155.25</v>
      </c>
      <c r="K81" s="1">
        <f>ROUND(F81*(O81),2)</f>
        <v>0</v>
      </c>
      <c r="L81" s="1">
        <f>ROUND(F81*(G81),2)</f>
        <v>0</v>
      </c>
      <c r="M81" s="1"/>
      <c r="N81" s="1">
        <v>0.45</v>
      </c>
      <c r="O81" s="1"/>
      <c r="P81" s="168">
        <v>2.9000000000000006E-4</v>
      </c>
      <c r="Q81" s="174"/>
      <c r="R81" s="174">
        <v>2.9000000000000006E-4</v>
      </c>
      <c r="S81" s="150">
        <f>ROUND(F81*(R81),3)</f>
        <v>0.1</v>
      </c>
      <c r="V81" s="175"/>
      <c r="Z81">
        <v>0</v>
      </c>
    </row>
    <row r="82" spans="1:26" x14ac:dyDescent="0.25">
      <c r="A82" s="150"/>
      <c r="B82" s="150"/>
      <c r="C82" s="150"/>
      <c r="D82" s="150" t="s">
        <v>74</v>
      </c>
      <c r="E82" s="150"/>
      <c r="F82" s="168"/>
      <c r="G82" s="153"/>
      <c r="H82" s="153"/>
      <c r="I82" s="153">
        <f>ROUND((SUM(I80:I81))/1,2)</f>
        <v>0</v>
      </c>
      <c r="J82" s="150"/>
      <c r="K82" s="150"/>
      <c r="L82" s="150">
        <f>ROUND((SUM(L80:L81))/1,2)</f>
        <v>0</v>
      </c>
      <c r="M82" s="150">
        <f>ROUND((SUM(M80:M81))/1,2)</f>
        <v>0</v>
      </c>
      <c r="N82" s="150"/>
      <c r="O82" s="150"/>
      <c r="P82" s="177"/>
      <c r="S82" s="168">
        <f>ROUND((SUM(S80:S81))/1,2)</f>
        <v>0.1</v>
      </c>
      <c r="V82">
        <f>ROUND((SUM(V80:V81))/1,2)</f>
        <v>0</v>
      </c>
    </row>
    <row r="83" spans="1:26" x14ac:dyDescent="0.25">
      <c r="A83" s="1"/>
      <c r="B83" s="1"/>
      <c r="C83" s="1"/>
      <c r="D83" s="1"/>
      <c r="E83" s="1"/>
      <c r="F83" s="161"/>
      <c r="G83" s="143"/>
      <c r="H83" s="143"/>
      <c r="I83" s="143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0"/>
      <c r="B84" s="150"/>
      <c r="C84" s="150"/>
      <c r="D84" s="2" t="s">
        <v>66</v>
      </c>
      <c r="E84" s="150"/>
      <c r="F84" s="168"/>
      <c r="G84" s="153"/>
      <c r="H84" s="153">
        <f>ROUND((SUM(M9:M83))/2,2)</f>
        <v>0</v>
      </c>
      <c r="I84" s="153">
        <f>ROUND((SUM(I9:I83))/2,2)</f>
        <v>0</v>
      </c>
      <c r="J84" s="150"/>
      <c r="K84" s="150"/>
      <c r="L84" s="150">
        <f>ROUND((SUM(L9:L83))/2,2)</f>
        <v>0</v>
      </c>
      <c r="M84" s="150">
        <f>ROUND((SUM(M9:M83))/2,2)</f>
        <v>0</v>
      </c>
      <c r="N84" s="150"/>
      <c r="O84" s="150"/>
      <c r="P84" s="177"/>
      <c r="S84" s="177">
        <f>ROUND((SUM(S9:S83))/2,2)</f>
        <v>4.96</v>
      </c>
      <c r="V84">
        <f>ROUND((SUM(V9:V83))/2,2)</f>
        <v>0</v>
      </c>
    </row>
    <row r="85" spans="1:26" x14ac:dyDescent="0.25">
      <c r="A85" s="178"/>
      <c r="B85" s="178"/>
      <c r="C85" s="178"/>
      <c r="D85" s="178" t="s">
        <v>75</v>
      </c>
      <c r="E85" s="178"/>
      <c r="F85" s="179"/>
      <c r="G85" s="180"/>
      <c r="H85" s="180">
        <f>ROUND((SUM(M9:M84))/3,2)</f>
        <v>0</v>
      </c>
      <c r="I85" s="180">
        <f>ROUND((SUM(I9:I84))/3,2)</f>
        <v>0</v>
      </c>
      <c r="J85" s="178"/>
      <c r="K85" s="178">
        <f>ROUND((SUM(K9:K84))/3,2)</f>
        <v>0</v>
      </c>
      <c r="L85" s="178">
        <f>ROUND((SUM(L9:L84))/3,2)</f>
        <v>0</v>
      </c>
      <c r="M85" s="178">
        <f>ROUND((SUM(M9:M84))/3,2)</f>
        <v>0</v>
      </c>
      <c r="N85" s="178"/>
      <c r="O85" s="178"/>
      <c r="P85" s="179"/>
      <c r="Q85" s="181"/>
      <c r="R85" s="181"/>
      <c r="S85" s="179">
        <f>ROUND((SUM(S9:S84))/3,2)</f>
        <v>4.96</v>
      </c>
      <c r="T85" s="181"/>
      <c r="U85" s="181"/>
      <c r="V85" s="181">
        <f>ROUND((SUM(V9:V84))/3,2)</f>
        <v>0</v>
      </c>
      <c r="Z85">
        <f>(SUM(Z9:Z84))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 xml:space="preserve">&amp;C&amp;B&amp; Rozpočet Šatne pre futbalový klub  Zámutov / SO 01 - Šatne -  ASR - stavebná časť 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199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/>
      <c r="E16" s="89"/>
      <c r="F16" s="98"/>
      <c r="G16" s="52">
        <v>6</v>
      </c>
      <c r="H16" s="107" t="s">
        <v>35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/>
      <c r="E17" s="68"/>
      <c r="F17" s="73"/>
      <c r="G17" s="53">
        <v>7</v>
      </c>
      <c r="H17" s="108" t="s">
        <v>36</v>
      </c>
      <c r="I17" s="121"/>
      <c r="J17" s="119">
        <f>'SO 13996'!Z74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>
        <f>'Rekap 13996'!B12</f>
        <v>0</v>
      </c>
      <c r="E18" s="69">
        <f>'Rekap 13996'!C12</f>
        <v>0</v>
      </c>
      <c r="F18" s="74">
        <f>'Rekap 13996'!D12</f>
        <v>0</v>
      </c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13996'!K9:'SO 13996'!K73)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13996'!K9:'SO 13996'!K73)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ht="20.100000000000001" customHeight="1" x14ac:dyDescent="0.25">
      <c r="A1" s="210" t="s">
        <v>23</v>
      </c>
      <c r="B1" s="211"/>
      <c r="C1" s="211"/>
      <c r="D1" s="212"/>
      <c r="E1" s="138" t="s">
        <v>20</v>
      </c>
      <c r="F1" s="137"/>
      <c r="W1">
        <v>30.126000000000001</v>
      </c>
    </row>
    <row r="2" spans="1:26" ht="20.100000000000001" customHeight="1" x14ac:dyDescent="0.25">
      <c r="A2" s="210" t="s">
        <v>24</v>
      </c>
      <c r="B2" s="211"/>
      <c r="C2" s="211"/>
      <c r="D2" s="212"/>
      <c r="E2" s="138" t="s">
        <v>18</v>
      </c>
      <c r="F2" s="137"/>
    </row>
    <row r="3" spans="1:26" ht="20.100000000000001" customHeight="1" x14ac:dyDescent="0.25">
      <c r="A3" s="210" t="s">
        <v>25</v>
      </c>
      <c r="B3" s="211"/>
      <c r="C3" s="211"/>
      <c r="D3" s="212"/>
      <c r="E3" s="138" t="s">
        <v>64</v>
      </c>
      <c r="F3" s="137"/>
    </row>
    <row r="4" spans="1:26" x14ac:dyDescent="0.25">
      <c r="A4" s="139" t="s">
        <v>1</v>
      </c>
      <c r="B4" s="136"/>
      <c r="C4" s="136"/>
      <c r="D4" s="136"/>
      <c r="E4" s="136"/>
      <c r="F4" s="136"/>
    </row>
    <row r="5" spans="1:26" x14ac:dyDescent="0.25">
      <c r="A5" s="139" t="s">
        <v>199</v>
      </c>
      <c r="B5" s="136"/>
      <c r="C5" s="136"/>
      <c r="D5" s="136"/>
      <c r="E5" s="136"/>
      <c r="F5" s="136"/>
    </row>
    <row r="6" spans="1:26" x14ac:dyDescent="0.25">
      <c r="A6" s="136"/>
      <c r="B6" s="136"/>
      <c r="C6" s="136"/>
      <c r="D6" s="136"/>
      <c r="E6" s="136"/>
      <c r="F6" s="136"/>
    </row>
    <row r="7" spans="1:26" x14ac:dyDescent="0.25">
      <c r="A7" s="136"/>
      <c r="B7" s="136"/>
      <c r="C7" s="136"/>
      <c r="D7" s="136"/>
      <c r="E7" s="136"/>
      <c r="F7" s="136"/>
    </row>
    <row r="8" spans="1:26" x14ac:dyDescent="0.25">
      <c r="A8" s="140" t="s">
        <v>65</v>
      </c>
      <c r="B8" s="136"/>
      <c r="C8" s="136"/>
      <c r="D8" s="136"/>
      <c r="E8" s="136"/>
      <c r="F8" s="136"/>
    </row>
    <row r="9" spans="1:26" x14ac:dyDescent="0.25">
      <c r="A9" s="141" t="s">
        <v>61</v>
      </c>
      <c r="B9" s="141" t="s">
        <v>55</v>
      </c>
      <c r="C9" s="141" t="s">
        <v>56</v>
      </c>
      <c r="D9" s="141" t="s">
        <v>32</v>
      </c>
      <c r="E9" s="141" t="s">
        <v>62</v>
      </c>
      <c r="F9" s="141" t="s">
        <v>63</v>
      </c>
    </row>
    <row r="10" spans="1:26" x14ac:dyDescent="0.25">
      <c r="A10" s="148" t="s">
        <v>200</v>
      </c>
      <c r="B10" s="149"/>
      <c r="C10" s="145"/>
      <c r="D10" s="145"/>
      <c r="E10" s="146"/>
      <c r="F10" s="146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147"/>
      <c r="X10" s="147"/>
      <c r="Y10" s="147"/>
      <c r="Z10" s="147"/>
    </row>
    <row r="11" spans="1:26" x14ac:dyDescent="0.25">
      <c r="A11" s="150" t="s">
        <v>201</v>
      </c>
      <c r="B11" s="151">
        <f>'SO 13996'!L71</f>
        <v>0</v>
      </c>
      <c r="C11" s="151">
        <f>'SO 13996'!M71</f>
        <v>0</v>
      </c>
      <c r="D11" s="151">
        <f>'SO 13996'!I71</f>
        <v>0</v>
      </c>
      <c r="E11" s="152">
        <f>'SO 13996'!P71</f>
        <v>0</v>
      </c>
      <c r="F11" s="152">
        <f>'SO 13996'!S71</f>
        <v>0.01</v>
      </c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</row>
    <row r="12" spans="1:26" x14ac:dyDescent="0.25">
      <c r="A12" s="2" t="s">
        <v>200</v>
      </c>
      <c r="B12" s="153">
        <f>'SO 13996'!L73</f>
        <v>0</v>
      </c>
      <c r="C12" s="153">
        <f>'SO 13996'!M73</f>
        <v>0</v>
      </c>
      <c r="D12" s="153">
        <f>'SO 13996'!I73</f>
        <v>0</v>
      </c>
      <c r="E12" s="154">
        <f>'SO 13996'!S73</f>
        <v>0.01</v>
      </c>
      <c r="F12" s="154">
        <f>'SO 13996'!V73</f>
        <v>0</v>
      </c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</row>
    <row r="13" spans="1:26" x14ac:dyDescent="0.25">
      <c r="A13" s="1"/>
      <c r="B13" s="143"/>
      <c r="C13" s="143"/>
      <c r="D13" s="143"/>
      <c r="E13" s="142"/>
      <c r="F13" s="142"/>
    </row>
    <row r="14" spans="1:26" x14ac:dyDescent="0.25">
      <c r="A14" s="2" t="s">
        <v>75</v>
      </c>
      <c r="B14" s="153">
        <f>'SO 13996'!L74</f>
        <v>0</v>
      </c>
      <c r="C14" s="153">
        <f>'SO 13996'!M74</f>
        <v>0</v>
      </c>
      <c r="D14" s="153">
        <f>'SO 13996'!I74</f>
        <v>0</v>
      </c>
      <c r="E14" s="154">
        <f>'SO 13996'!S74</f>
        <v>0.01</v>
      </c>
      <c r="F14" s="154">
        <f>'SO 13996'!V74</f>
        <v>0</v>
      </c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</row>
    <row r="15" spans="1:26" x14ac:dyDescent="0.25">
      <c r="A15" s="1"/>
      <c r="B15" s="143"/>
      <c r="C15" s="143"/>
      <c r="D15" s="143"/>
      <c r="E15" s="142"/>
      <c r="F15" s="142"/>
    </row>
    <row r="16" spans="1:26" x14ac:dyDescent="0.25">
      <c r="A16" s="1"/>
      <c r="B16" s="143"/>
      <c r="C16" s="143"/>
      <c r="D16" s="143"/>
      <c r="E16" s="142"/>
      <c r="F16" s="142"/>
    </row>
    <row r="17" spans="1:6" x14ac:dyDescent="0.25">
      <c r="A17" s="1"/>
      <c r="B17" s="143"/>
      <c r="C17" s="143"/>
      <c r="D17" s="143"/>
      <c r="E17" s="142"/>
      <c r="F17" s="142"/>
    </row>
    <row r="18" spans="1:6" x14ac:dyDescent="0.25">
      <c r="A18" s="1"/>
      <c r="B18" s="143"/>
      <c r="C18" s="143"/>
      <c r="D18" s="143"/>
      <c r="E18" s="142"/>
      <c r="F18" s="142"/>
    </row>
    <row r="19" spans="1:6" x14ac:dyDescent="0.25">
      <c r="A19" s="1"/>
      <c r="B19" s="143"/>
      <c r="C19" s="143"/>
      <c r="D19" s="143"/>
      <c r="E19" s="142"/>
      <c r="F19" s="142"/>
    </row>
    <row r="20" spans="1:6" x14ac:dyDescent="0.25">
      <c r="A20" s="1"/>
      <c r="B20" s="143"/>
      <c r="C20" s="143"/>
      <c r="D20" s="143"/>
      <c r="E20" s="142"/>
      <c r="F20" s="142"/>
    </row>
    <row r="21" spans="1:6" x14ac:dyDescent="0.25">
      <c r="A21" s="1"/>
      <c r="B21" s="143"/>
      <c r="C21" s="143"/>
      <c r="D21" s="143"/>
      <c r="E21" s="142"/>
      <c r="F21" s="142"/>
    </row>
    <row r="22" spans="1:6" x14ac:dyDescent="0.25">
      <c r="A22" s="1"/>
      <c r="B22" s="143"/>
      <c r="C22" s="143"/>
      <c r="D22" s="143"/>
      <c r="E22" s="142"/>
      <c r="F22" s="142"/>
    </row>
    <row r="23" spans="1:6" x14ac:dyDescent="0.25">
      <c r="A23" s="1"/>
      <c r="B23" s="143"/>
      <c r="C23" s="143"/>
      <c r="D23" s="143"/>
      <c r="E23" s="142"/>
      <c r="F23" s="142"/>
    </row>
    <row r="24" spans="1:6" x14ac:dyDescent="0.25">
      <c r="A24" s="1"/>
      <c r="B24" s="143"/>
      <c r="C24" s="143"/>
      <c r="D24" s="143"/>
      <c r="E24" s="142"/>
      <c r="F24" s="142"/>
    </row>
    <row r="25" spans="1:6" x14ac:dyDescent="0.25">
      <c r="A25" s="1"/>
      <c r="B25" s="143"/>
      <c r="C25" s="143"/>
      <c r="D25" s="143"/>
      <c r="E25" s="142"/>
      <c r="F25" s="142"/>
    </row>
    <row r="26" spans="1:6" x14ac:dyDescent="0.25">
      <c r="A26" s="1"/>
      <c r="B26" s="143"/>
      <c r="C26" s="143"/>
      <c r="D26" s="143"/>
      <c r="E26" s="142"/>
      <c r="F26" s="142"/>
    </row>
    <row r="27" spans="1:6" x14ac:dyDescent="0.25">
      <c r="A27" s="1"/>
      <c r="B27" s="143"/>
      <c r="C27" s="143"/>
      <c r="D27" s="143"/>
      <c r="E27" s="142"/>
      <c r="F27" s="142"/>
    </row>
    <row r="28" spans="1:6" x14ac:dyDescent="0.25">
      <c r="A28" s="1"/>
      <c r="B28" s="143"/>
      <c r="C28" s="143"/>
      <c r="D28" s="143"/>
      <c r="E28" s="142"/>
      <c r="F28" s="142"/>
    </row>
    <row r="29" spans="1:6" x14ac:dyDescent="0.25">
      <c r="A29" s="1"/>
      <c r="B29" s="143"/>
      <c r="C29" s="143"/>
      <c r="D29" s="143"/>
      <c r="E29" s="142"/>
      <c r="F29" s="142"/>
    </row>
    <row r="30" spans="1:6" x14ac:dyDescent="0.25">
      <c r="A30" s="1"/>
      <c r="B30" s="143"/>
      <c r="C30" s="143"/>
      <c r="D30" s="143"/>
      <c r="E30" s="142"/>
      <c r="F30" s="142"/>
    </row>
    <row r="31" spans="1:6" x14ac:dyDescent="0.25">
      <c r="A31" s="1"/>
      <c r="B31" s="143"/>
      <c r="C31" s="143"/>
      <c r="D31" s="143"/>
      <c r="E31" s="142"/>
      <c r="F31" s="142"/>
    </row>
    <row r="32" spans="1:6" x14ac:dyDescent="0.25">
      <c r="A32" s="1"/>
      <c r="B32" s="143"/>
      <c r="C32" s="143"/>
      <c r="D32" s="143"/>
      <c r="E32" s="142"/>
      <c r="F32" s="142"/>
    </row>
    <row r="33" spans="1:6" x14ac:dyDescent="0.25">
      <c r="A33" s="1"/>
      <c r="B33" s="143"/>
      <c r="C33" s="143"/>
      <c r="D33" s="143"/>
      <c r="E33" s="142"/>
      <c r="F33" s="142"/>
    </row>
    <row r="34" spans="1:6" x14ac:dyDescent="0.25">
      <c r="A34" s="1"/>
      <c r="B34" s="143"/>
      <c r="C34" s="143"/>
      <c r="D34" s="143"/>
      <c r="E34" s="142"/>
      <c r="F34" s="142"/>
    </row>
    <row r="35" spans="1:6" x14ac:dyDescent="0.25">
      <c r="A35" s="1"/>
      <c r="B35" s="143"/>
      <c r="C35" s="143"/>
      <c r="D35" s="143"/>
      <c r="E35" s="142"/>
      <c r="F35" s="142"/>
    </row>
    <row r="36" spans="1:6" x14ac:dyDescent="0.25">
      <c r="A36" s="1"/>
      <c r="B36" s="143"/>
      <c r="C36" s="143"/>
      <c r="D36" s="143"/>
      <c r="E36" s="142"/>
      <c r="F36" s="142"/>
    </row>
    <row r="37" spans="1:6" x14ac:dyDescent="0.25">
      <c r="A37" s="1"/>
      <c r="B37" s="143"/>
      <c r="C37" s="143"/>
      <c r="D37" s="143"/>
      <c r="E37" s="142"/>
      <c r="F37" s="142"/>
    </row>
    <row r="38" spans="1:6" x14ac:dyDescent="0.25">
      <c r="A38" s="1"/>
      <c r="B38" s="143"/>
      <c r="C38" s="143"/>
      <c r="D38" s="143"/>
      <c r="E38" s="142"/>
      <c r="F38" s="142"/>
    </row>
    <row r="39" spans="1:6" x14ac:dyDescent="0.25">
      <c r="A39" s="1"/>
      <c r="B39" s="143"/>
      <c r="C39" s="143"/>
      <c r="D39" s="143"/>
      <c r="E39" s="142"/>
      <c r="F39" s="142"/>
    </row>
    <row r="40" spans="1:6" x14ac:dyDescent="0.25">
      <c r="A40" s="1"/>
      <c r="B40" s="143"/>
      <c r="C40" s="143"/>
      <c r="D40" s="143"/>
      <c r="E40" s="142"/>
      <c r="F40" s="142"/>
    </row>
    <row r="41" spans="1:6" x14ac:dyDescent="0.25">
      <c r="A41" s="1"/>
      <c r="B41" s="143"/>
      <c r="C41" s="143"/>
      <c r="D41" s="143"/>
      <c r="E41" s="142"/>
      <c r="F41" s="142"/>
    </row>
    <row r="42" spans="1:6" x14ac:dyDescent="0.25">
      <c r="A42" s="1"/>
      <c r="B42" s="143"/>
      <c r="C42" s="143"/>
      <c r="D42" s="143"/>
      <c r="E42" s="142"/>
      <c r="F42" s="142"/>
    </row>
    <row r="43" spans="1:6" x14ac:dyDescent="0.25">
      <c r="A43" s="1"/>
      <c r="B43" s="143"/>
      <c r="C43" s="143"/>
      <c r="D43" s="143"/>
      <c r="E43" s="142"/>
      <c r="F43" s="142"/>
    </row>
    <row r="44" spans="1:6" x14ac:dyDescent="0.25">
      <c r="A44" s="1"/>
      <c r="B44" s="143"/>
      <c r="C44" s="143"/>
      <c r="D44" s="143"/>
      <c r="E44" s="142"/>
      <c r="F44" s="142"/>
    </row>
    <row r="45" spans="1:6" x14ac:dyDescent="0.25">
      <c r="A45" s="1"/>
      <c r="B45" s="143"/>
      <c r="C45" s="143"/>
      <c r="D45" s="143"/>
      <c r="E45" s="142"/>
      <c r="F45" s="142"/>
    </row>
    <row r="46" spans="1:6" x14ac:dyDescent="0.25">
      <c r="A46" s="1"/>
      <c r="B46" s="143"/>
      <c r="C46" s="143"/>
      <c r="D46" s="143"/>
      <c r="E46" s="142"/>
      <c r="F46" s="142"/>
    </row>
    <row r="47" spans="1:6" x14ac:dyDescent="0.25">
      <c r="A47" s="1"/>
      <c r="B47" s="143"/>
      <c r="C47" s="143"/>
      <c r="D47" s="143"/>
      <c r="E47" s="142"/>
      <c r="F47" s="142"/>
    </row>
    <row r="48" spans="1:6" x14ac:dyDescent="0.25">
      <c r="A48" s="1"/>
      <c r="B48" s="143"/>
      <c r="C48" s="143"/>
      <c r="D48" s="143"/>
      <c r="E48" s="142"/>
      <c r="F48" s="142"/>
    </row>
    <row r="49" spans="1:6" x14ac:dyDescent="0.25">
      <c r="A49" s="1"/>
      <c r="B49" s="143"/>
      <c r="C49" s="143"/>
      <c r="D49" s="143"/>
      <c r="E49" s="142"/>
      <c r="F49" s="142"/>
    </row>
    <row r="50" spans="1:6" x14ac:dyDescent="0.25">
      <c r="A50" s="1"/>
      <c r="B50" s="143"/>
      <c r="C50" s="143"/>
      <c r="D50" s="143"/>
      <c r="E50" s="142"/>
      <c r="F50" s="142"/>
    </row>
    <row r="51" spans="1:6" x14ac:dyDescent="0.25">
      <c r="A51" s="1"/>
      <c r="B51" s="143"/>
      <c r="C51" s="143"/>
      <c r="D51" s="143"/>
      <c r="E51" s="142"/>
      <c r="F51" s="142"/>
    </row>
    <row r="52" spans="1:6" x14ac:dyDescent="0.25">
      <c r="A52" s="1"/>
      <c r="B52" s="143"/>
      <c r="C52" s="143"/>
      <c r="D52" s="143"/>
      <c r="E52" s="142"/>
      <c r="F52" s="142"/>
    </row>
    <row r="53" spans="1:6" x14ac:dyDescent="0.25">
      <c r="A53" s="1"/>
      <c r="B53" s="143"/>
      <c r="C53" s="143"/>
      <c r="D53" s="143"/>
      <c r="E53" s="142"/>
      <c r="F53" s="142"/>
    </row>
    <row r="54" spans="1:6" x14ac:dyDescent="0.25">
      <c r="A54" s="1"/>
      <c r="B54" s="143"/>
      <c r="C54" s="143"/>
      <c r="D54" s="143"/>
      <c r="E54" s="142"/>
      <c r="F54" s="142"/>
    </row>
    <row r="55" spans="1:6" x14ac:dyDescent="0.25">
      <c r="A55" s="1"/>
      <c r="B55" s="143"/>
      <c r="C55" s="143"/>
      <c r="D55" s="143"/>
      <c r="E55" s="142"/>
      <c r="F55" s="142"/>
    </row>
    <row r="56" spans="1:6" x14ac:dyDescent="0.25">
      <c r="A56" s="1"/>
      <c r="B56" s="143"/>
      <c r="C56" s="143"/>
      <c r="D56" s="143"/>
      <c r="E56" s="142"/>
      <c r="F56" s="142"/>
    </row>
    <row r="57" spans="1:6" x14ac:dyDescent="0.25">
      <c r="A57" s="1"/>
      <c r="B57" s="1"/>
      <c r="C57" s="1"/>
      <c r="D57" s="1"/>
      <c r="E57" s="1"/>
      <c r="F57" s="1"/>
    </row>
    <row r="58" spans="1:6" x14ac:dyDescent="0.25">
      <c r="A58" s="1"/>
      <c r="B58" s="1"/>
      <c r="C58" s="1"/>
      <c r="D58" s="1"/>
      <c r="E58" s="1"/>
      <c r="F58" s="1"/>
    </row>
    <row r="59" spans="1:6" x14ac:dyDescent="0.25">
      <c r="A59" s="1"/>
      <c r="B59" s="1"/>
      <c r="C59" s="1"/>
      <c r="D59" s="1"/>
      <c r="E59" s="1"/>
      <c r="F59" s="1"/>
    </row>
    <row r="60" spans="1:6" x14ac:dyDescent="0.25">
      <c r="A60" s="1"/>
      <c r="B60" s="1"/>
      <c r="C60" s="1"/>
      <c r="D60" s="1"/>
      <c r="E60" s="1"/>
      <c r="F60" s="1"/>
    </row>
    <row r="61" spans="1:6" x14ac:dyDescent="0.25">
      <c r="A61" s="1"/>
      <c r="B61" s="1"/>
      <c r="C61" s="1"/>
      <c r="D61" s="1"/>
      <c r="E61" s="1"/>
      <c r="F61" s="1"/>
    </row>
    <row r="62" spans="1:6" x14ac:dyDescent="0.25">
      <c r="A62" s="1"/>
      <c r="B62" s="1"/>
      <c r="C62" s="1"/>
      <c r="D62" s="1"/>
      <c r="E62" s="1"/>
      <c r="F62" s="1"/>
    </row>
    <row r="63" spans="1:6" x14ac:dyDescent="0.25">
      <c r="A63" s="1"/>
      <c r="B63" s="1"/>
      <c r="C63" s="1"/>
      <c r="D63" s="1"/>
      <c r="E63" s="1"/>
      <c r="F63" s="1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mergeCells count="3">
    <mergeCell ref="A1:D1"/>
    <mergeCell ref="A2:D2"/>
    <mergeCell ref="A3:D3"/>
  </mergeCells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4"/>
  <sheetViews>
    <sheetView workbookViewId="0">
      <pane ySplit="8" topLeftCell="A9" activePane="bottomLeft" state="frozen"/>
      <selection pane="bottomLeft" activeCell="G71" sqref="G11:G71"/>
    </sheetView>
  </sheetViews>
  <sheetFormatPr defaultColWidth="0" defaultRowHeight="15" x14ac:dyDescent="0.25"/>
  <cols>
    <col min="1" max="1" width="4.7109375" hidden="1" customWidth="1"/>
    <col min="2" max="2" width="5.7109375" customWidth="1"/>
    <col min="3" max="3" width="12.7109375" customWidth="1"/>
    <col min="4" max="4" width="44.7109375" customWidth="1"/>
    <col min="5" max="5" width="5.7109375" customWidth="1"/>
    <col min="6" max="7" width="9.7109375" customWidth="1"/>
    <col min="8" max="8" width="9.7109375" hidden="1" customWidth="1"/>
    <col min="9" max="9" width="10.7109375" customWidth="1"/>
    <col min="10" max="15" width="0" hidden="1" customWidth="1"/>
    <col min="16" max="16" width="9.7109375" customWidth="1"/>
    <col min="17" max="18" width="0" hidden="1" customWidth="1"/>
    <col min="19" max="19" width="7.7109375" customWidth="1"/>
    <col min="20" max="21" width="0" hidden="1" customWidth="1"/>
    <col min="22" max="22" width="7.7109375" customWidth="1"/>
    <col min="23" max="26" width="0" hidden="1" customWidth="1"/>
    <col min="27" max="27" width="9.140625" customWidth="1"/>
    <col min="28" max="16384" width="9.140625" hidden="1"/>
  </cols>
  <sheetData>
    <row r="1" spans="1:26" ht="20.100000000000001" customHeight="1" x14ac:dyDescent="0.25">
      <c r="A1" s="159"/>
      <c r="B1" s="213" t="s">
        <v>23</v>
      </c>
      <c r="C1" s="214"/>
      <c r="D1" s="214"/>
      <c r="E1" s="214"/>
      <c r="F1" s="214"/>
      <c r="G1" s="214"/>
      <c r="H1" s="215"/>
      <c r="I1" s="160" t="s">
        <v>20</v>
      </c>
      <c r="J1" s="159"/>
      <c r="K1" s="3"/>
      <c r="L1" s="3"/>
      <c r="M1" s="3"/>
      <c r="N1" s="3"/>
      <c r="O1" s="3"/>
      <c r="P1" s="3"/>
      <c r="S1" s="3"/>
      <c r="V1" s="155"/>
      <c r="W1">
        <v>30.126000000000001</v>
      </c>
    </row>
    <row r="2" spans="1:26" ht="20.100000000000001" customHeight="1" x14ac:dyDescent="0.25">
      <c r="A2" s="159"/>
      <c r="B2" s="213" t="s">
        <v>24</v>
      </c>
      <c r="C2" s="214"/>
      <c r="D2" s="214"/>
      <c r="E2" s="214"/>
      <c r="F2" s="214"/>
      <c r="G2" s="214"/>
      <c r="H2" s="215"/>
      <c r="I2" s="160" t="s">
        <v>18</v>
      </c>
      <c r="J2" s="159"/>
      <c r="K2" s="3"/>
      <c r="L2" s="3"/>
      <c r="M2" s="3"/>
      <c r="N2" s="3"/>
      <c r="O2" s="3"/>
      <c r="P2" s="3"/>
      <c r="S2" s="3"/>
      <c r="V2" s="155"/>
    </row>
    <row r="3" spans="1:26" ht="20.100000000000001" customHeight="1" x14ac:dyDescent="0.25">
      <c r="A3" s="159"/>
      <c r="B3" s="213" t="s">
        <v>25</v>
      </c>
      <c r="C3" s="214"/>
      <c r="D3" s="214"/>
      <c r="E3" s="214"/>
      <c r="F3" s="214"/>
      <c r="G3" s="214"/>
      <c r="H3" s="215"/>
      <c r="I3" s="160" t="s">
        <v>64</v>
      </c>
      <c r="J3" s="159"/>
      <c r="K3" s="3"/>
      <c r="L3" s="3"/>
      <c r="M3" s="3"/>
      <c r="N3" s="3"/>
      <c r="O3" s="3"/>
      <c r="P3" s="3"/>
      <c r="S3" s="3"/>
      <c r="V3" s="155"/>
    </row>
    <row r="4" spans="1:26" x14ac:dyDescent="0.25">
      <c r="A4" s="3"/>
      <c r="B4" s="5" t="s">
        <v>87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  <c r="V4" s="155"/>
    </row>
    <row r="5" spans="1:26" x14ac:dyDescent="0.25">
      <c r="A5" s="3"/>
      <c r="B5" s="5" t="s">
        <v>199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  <c r="V5" s="155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  <c r="V6" s="155"/>
    </row>
    <row r="7" spans="1:26" x14ac:dyDescent="0.25">
      <c r="A7" s="12"/>
      <c r="B7" s="13" t="s">
        <v>65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  <c r="V7" s="163"/>
    </row>
    <row r="8" spans="1:26" ht="15.75" x14ac:dyDescent="0.25">
      <c r="A8" s="162" t="s">
        <v>76</v>
      </c>
      <c r="B8" s="162" t="s">
        <v>77</v>
      </c>
      <c r="C8" s="162" t="s">
        <v>78</v>
      </c>
      <c r="D8" s="162" t="s">
        <v>79</v>
      </c>
      <c r="E8" s="162" t="s">
        <v>80</v>
      </c>
      <c r="F8" s="162" t="s">
        <v>81</v>
      </c>
      <c r="G8" s="162" t="s">
        <v>82</v>
      </c>
      <c r="H8" s="162" t="s">
        <v>56</v>
      </c>
      <c r="I8" s="162" t="s">
        <v>83</v>
      </c>
      <c r="J8" s="162"/>
      <c r="K8" s="162"/>
      <c r="L8" s="162"/>
      <c r="M8" s="162"/>
      <c r="N8" s="162"/>
      <c r="O8" s="162"/>
      <c r="P8" s="162" t="s">
        <v>84</v>
      </c>
      <c r="Q8" s="156"/>
      <c r="R8" s="156"/>
      <c r="S8" s="162" t="s">
        <v>85</v>
      </c>
      <c r="T8" s="158"/>
      <c r="U8" s="158"/>
      <c r="V8" s="164" t="s">
        <v>86</v>
      </c>
      <c r="W8" s="157"/>
      <c r="X8" s="157"/>
      <c r="Y8" s="157"/>
      <c r="Z8" s="157"/>
    </row>
    <row r="9" spans="1:26" x14ac:dyDescent="0.25">
      <c r="A9" s="144"/>
      <c r="B9" s="144"/>
      <c r="C9" s="165"/>
      <c r="D9" s="148" t="s">
        <v>200</v>
      </c>
      <c r="E9" s="144"/>
      <c r="F9" s="166"/>
      <c r="G9" s="145"/>
      <c r="H9" s="145"/>
      <c r="I9" s="145"/>
      <c r="J9" s="144"/>
      <c r="K9" s="144"/>
      <c r="L9" s="144"/>
      <c r="M9" s="144"/>
      <c r="N9" s="144"/>
      <c r="O9" s="144"/>
      <c r="P9" s="144"/>
      <c r="Q9" s="147"/>
      <c r="R9" s="147"/>
      <c r="S9" s="144"/>
      <c r="T9" s="147"/>
      <c r="U9" s="147"/>
      <c r="V9" s="167"/>
      <c r="W9" s="147"/>
      <c r="X9" s="147"/>
      <c r="Y9" s="147"/>
      <c r="Z9" s="147"/>
    </row>
    <row r="10" spans="1:26" x14ac:dyDescent="0.25">
      <c r="A10" s="150"/>
      <c r="B10" s="150"/>
      <c r="C10" s="150"/>
      <c r="D10" s="150" t="s">
        <v>201</v>
      </c>
      <c r="E10" s="150"/>
      <c r="F10" s="168"/>
      <c r="G10" s="151"/>
      <c r="H10" s="151"/>
      <c r="I10" s="151"/>
      <c r="J10" s="150"/>
      <c r="K10" s="150"/>
      <c r="L10" s="150"/>
      <c r="M10" s="150"/>
      <c r="N10" s="150"/>
      <c r="O10" s="150"/>
      <c r="P10" s="150"/>
      <c r="Q10" s="147"/>
      <c r="R10" s="147"/>
      <c r="S10" s="150"/>
      <c r="T10" s="147"/>
      <c r="U10" s="147"/>
      <c r="V10" s="147"/>
      <c r="W10" s="147"/>
      <c r="X10" s="147"/>
      <c r="Y10" s="147"/>
      <c r="Z10" s="147"/>
    </row>
    <row r="11" spans="1:26" ht="24.95" customHeight="1" x14ac:dyDescent="0.25">
      <c r="A11" s="172"/>
      <c r="B11" s="169" t="s">
        <v>202</v>
      </c>
      <c r="C11" s="173" t="s">
        <v>203</v>
      </c>
      <c r="D11" s="169" t="s">
        <v>204</v>
      </c>
      <c r="E11" s="169" t="s">
        <v>140</v>
      </c>
      <c r="F11" s="170">
        <v>15</v>
      </c>
      <c r="G11" s="171"/>
      <c r="H11" s="171"/>
      <c r="I11" s="171">
        <f t="shared" ref="I11:I42" si="0">ROUND(F11*(G11+H11),2)</f>
        <v>0</v>
      </c>
      <c r="J11" s="169">
        <f t="shared" ref="J11:J42" si="1">ROUND(F11*(N11),2)</f>
        <v>17.100000000000001</v>
      </c>
      <c r="K11" s="1">
        <f t="shared" ref="K11:K42" si="2">ROUND(F11*(O11),2)</f>
        <v>0</v>
      </c>
      <c r="L11" s="1">
        <f t="shared" ref="L11:L46" si="3">ROUND(F11*(G11),2)</f>
        <v>0</v>
      </c>
      <c r="M11" s="1"/>
      <c r="N11" s="1">
        <v>1.1400000000000001</v>
      </c>
      <c r="O11" s="1"/>
      <c r="P11" s="161"/>
      <c r="Q11" s="174"/>
      <c r="R11" s="174"/>
      <c r="S11" s="150"/>
      <c r="V11" s="175"/>
      <c r="Z11">
        <v>0</v>
      </c>
    </row>
    <row r="12" spans="1:26" ht="24.95" customHeight="1" x14ac:dyDescent="0.25">
      <c r="A12" s="172"/>
      <c r="B12" s="169" t="s">
        <v>202</v>
      </c>
      <c r="C12" s="173" t="s">
        <v>205</v>
      </c>
      <c r="D12" s="169" t="s">
        <v>206</v>
      </c>
      <c r="E12" s="169" t="s">
        <v>140</v>
      </c>
      <c r="F12" s="170">
        <v>1</v>
      </c>
      <c r="G12" s="171"/>
      <c r="H12" s="171"/>
      <c r="I12" s="171">
        <f t="shared" si="0"/>
        <v>0</v>
      </c>
      <c r="J12" s="169">
        <f t="shared" si="1"/>
        <v>6.34</v>
      </c>
      <c r="K12" s="1">
        <f t="shared" si="2"/>
        <v>0</v>
      </c>
      <c r="L12" s="1">
        <f t="shared" si="3"/>
        <v>0</v>
      </c>
      <c r="M12" s="1"/>
      <c r="N12" s="1">
        <v>6.34</v>
      </c>
      <c r="O12" s="1"/>
      <c r="P12" s="161"/>
      <c r="Q12" s="174"/>
      <c r="R12" s="174"/>
      <c r="S12" s="150"/>
      <c r="V12" s="175"/>
      <c r="Z12">
        <v>0</v>
      </c>
    </row>
    <row r="13" spans="1:26" ht="24.95" customHeight="1" x14ac:dyDescent="0.25">
      <c r="A13" s="172"/>
      <c r="B13" s="169" t="s">
        <v>202</v>
      </c>
      <c r="C13" s="173" t="s">
        <v>207</v>
      </c>
      <c r="D13" s="169" t="s">
        <v>208</v>
      </c>
      <c r="E13" s="169" t="s">
        <v>140</v>
      </c>
      <c r="F13" s="170">
        <v>13</v>
      </c>
      <c r="G13" s="171"/>
      <c r="H13" s="171"/>
      <c r="I13" s="171">
        <f t="shared" si="0"/>
        <v>0</v>
      </c>
      <c r="J13" s="169">
        <f t="shared" si="1"/>
        <v>63.05</v>
      </c>
      <c r="K13" s="1">
        <f t="shared" si="2"/>
        <v>0</v>
      </c>
      <c r="L13" s="1">
        <f t="shared" si="3"/>
        <v>0</v>
      </c>
      <c r="M13" s="1"/>
      <c r="N13" s="1">
        <v>4.8499999999999996</v>
      </c>
      <c r="O13" s="1"/>
      <c r="P13" s="161"/>
      <c r="Q13" s="174"/>
      <c r="R13" s="174"/>
      <c r="S13" s="150"/>
      <c r="V13" s="175"/>
      <c r="Z13">
        <v>0</v>
      </c>
    </row>
    <row r="14" spans="1:26" ht="24.95" customHeight="1" x14ac:dyDescent="0.25">
      <c r="A14" s="172"/>
      <c r="B14" s="169" t="s">
        <v>202</v>
      </c>
      <c r="C14" s="173" t="s">
        <v>209</v>
      </c>
      <c r="D14" s="169" t="s">
        <v>210</v>
      </c>
      <c r="E14" s="169" t="s">
        <v>140</v>
      </c>
      <c r="F14" s="170">
        <v>5</v>
      </c>
      <c r="G14" s="171"/>
      <c r="H14" s="171"/>
      <c r="I14" s="171">
        <f t="shared" si="0"/>
        <v>0</v>
      </c>
      <c r="J14" s="169">
        <f t="shared" si="1"/>
        <v>33.200000000000003</v>
      </c>
      <c r="K14" s="1">
        <f t="shared" si="2"/>
        <v>0</v>
      </c>
      <c r="L14" s="1">
        <f t="shared" si="3"/>
        <v>0</v>
      </c>
      <c r="M14" s="1"/>
      <c r="N14" s="1">
        <v>6.64</v>
      </c>
      <c r="O14" s="1"/>
      <c r="P14" s="161"/>
      <c r="Q14" s="174"/>
      <c r="R14" s="174"/>
      <c r="S14" s="150"/>
      <c r="V14" s="175"/>
      <c r="Z14">
        <v>0</v>
      </c>
    </row>
    <row r="15" spans="1:26" ht="24.95" customHeight="1" x14ac:dyDescent="0.25">
      <c r="A15" s="172"/>
      <c r="B15" s="169" t="s">
        <v>202</v>
      </c>
      <c r="C15" s="173" t="s">
        <v>211</v>
      </c>
      <c r="D15" s="169" t="s">
        <v>212</v>
      </c>
      <c r="E15" s="169" t="s">
        <v>140</v>
      </c>
      <c r="F15" s="170">
        <v>4</v>
      </c>
      <c r="G15" s="171"/>
      <c r="H15" s="171"/>
      <c r="I15" s="171">
        <f t="shared" si="0"/>
        <v>0</v>
      </c>
      <c r="J15" s="169">
        <f t="shared" si="1"/>
        <v>38.76</v>
      </c>
      <c r="K15" s="1">
        <f t="shared" si="2"/>
        <v>0</v>
      </c>
      <c r="L15" s="1">
        <f t="shared" si="3"/>
        <v>0</v>
      </c>
      <c r="M15" s="1"/>
      <c r="N15" s="1">
        <v>9.69</v>
      </c>
      <c r="O15" s="1"/>
      <c r="P15" s="161"/>
      <c r="Q15" s="174"/>
      <c r="R15" s="174"/>
      <c r="S15" s="150"/>
      <c r="V15" s="175"/>
      <c r="Z15">
        <v>0</v>
      </c>
    </row>
    <row r="16" spans="1:26" ht="24.95" customHeight="1" x14ac:dyDescent="0.25">
      <c r="A16" s="172"/>
      <c r="B16" s="169" t="s">
        <v>202</v>
      </c>
      <c r="C16" s="173" t="s">
        <v>213</v>
      </c>
      <c r="D16" s="169" t="s">
        <v>214</v>
      </c>
      <c r="E16" s="169" t="s">
        <v>140</v>
      </c>
      <c r="F16" s="170">
        <v>70</v>
      </c>
      <c r="G16" s="171"/>
      <c r="H16" s="171"/>
      <c r="I16" s="171">
        <f t="shared" si="0"/>
        <v>0</v>
      </c>
      <c r="J16" s="169">
        <f t="shared" si="1"/>
        <v>51.8</v>
      </c>
      <c r="K16" s="1">
        <f t="shared" si="2"/>
        <v>0</v>
      </c>
      <c r="L16" s="1">
        <f t="shared" si="3"/>
        <v>0</v>
      </c>
      <c r="M16" s="1"/>
      <c r="N16" s="1">
        <v>0.74</v>
      </c>
      <c r="O16" s="1"/>
      <c r="P16" s="161"/>
      <c r="Q16" s="174"/>
      <c r="R16" s="174"/>
      <c r="S16" s="150"/>
      <c r="V16" s="175"/>
      <c r="Z16">
        <v>0</v>
      </c>
    </row>
    <row r="17" spans="1:26" ht="24.95" customHeight="1" x14ac:dyDescent="0.25">
      <c r="A17" s="172"/>
      <c r="B17" s="169" t="s">
        <v>202</v>
      </c>
      <c r="C17" s="173" t="s">
        <v>215</v>
      </c>
      <c r="D17" s="169" t="s">
        <v>216</v>
      </c>
      <c r="E17" s="169" t="s">
        <v>140</v>
      </c>
      <c r="F17" s="170">
        <v>14</v>
      </c>
      <c r="G17" s="171"/>
      <c r="H17" s="171"/>
      <c r="I17" s="171">
        <f t="shared" si="0"/>
        <v>0</v>
      </c>
      <c r="J17" s="169">
        <f t="shared" si="1"/>
        <v>54.18</v>
      </c>
      <c r="K17" s="1">
        <f t="shared" si="2"/>
        <v>0</v>
      </c>
      <c r="L17" s="1">
        <f t="shared" si="3"/>
        <v>0</v>
      </c>
      <c r="M17" s="1"/>
      <c r="N17" s="1">
        <v>3.87</v>
      </c>
      <c r="O17" s="1"/>
      <c r="P17" s="161"/>
      <c r="Q17" s="174"/>
      <c r="R17" s="174"/>
      <c r="S17" s="150"/>
      <c r="V17" s="175"/>
      <c r="Z17">
        <v>0</v>
      </c>
    </row>
    <row r="18" spans="1:26" ht="24.95" customHeight="1" x14ac:dyDescent="0.25">
      <c r="A18" s="172"/>
      <c r="B18" s="169" t="s">
        <v>202</v>
      </c>
      <c r="C18" s="173" t="s">
        <v>217</v>
      </c>
      <c r="D18" s="169" t="s">
        <v>218</v>
      </c>
      <c r="E18" s="169" t="s">
        <v>140</v>
      </c>
      <c r="F18" s="170">
        <v>2</v>
      </c>
      <c r="G18" s="171"/>
      <c r="H18" s="171"/>
      <c r="I18" s="171">
        <f t="shared" si="0"/>
        <v>0</v>
      </c>
      <c r="J18" s="169">
        <f t="shared" si="1"/>
        <v>7.6</v>
      </c>
      <c r="K18" s="1">
        <f t="shared" si="2"/>
        <v>0</v>
      </c>
      <c r="L18" s="1">
        <f t="shared" si="3"/>
        <v>0</v>
      </c>
      <c r="M18" s="1"/>
      <c r="N18" s="1">
        <v>3.8</v>
      </c>
      <c r="O18" s="1"/>
      <c r="P18" s="161"/>
      <c r="Q18" s="174"/>
      <c r="R18" s="174"/>
      <c r="S18" s="150"/>
      <c r="V18" s="175"/>
      <c r="Z18">
        <v>0</v>
      </c>
    </row>
    <row r="19" spans="1:26" ht="24.95" customHeight="1" x14ac:dyDescent="0.25">
      <c r="A19" s="172"/>
      <c r="B19" s="169" t="s">
        <v>202</v>
      </c>
      <c r="C19" s="173" t="s">
        <v>219</v>
      </c>
      <c r="D19" s="169" t="s">
        <v>220</v>
      </c>
      <c r="E19" s="169" t="s">
        <v>140</v>
      </c>
      <c r="F19" s="170">
        <v>1</v>
      </c>
      <c r="G19" s="171"/>
      <c r="H19" s="171"/>
      <c r="I19" s="171">
        <f t="shared" si="0"/>
        <v>0</v>
      </c>
      <c r="J19" s="169">
        <f t="shared" si="1"/>
        <v>4.0599999999999996</v>
      </c>
      <c r="K19" s="1">
        <f t="shared" si="2"/>
        <v>0</v>
      </c>
      <c r="L19" s="1">
        <f t="shared" si="3"/>
        <v>0</v>
      </c>
      <c r="M19" s="1"/>
      <c r="N19" s="1">
        <v>4.0599999999999996</v>
      </c>
      <c r="O19" s="1"/>
      <c r="P19" s="161"/>
      <c r="Q19" s="174"/>
      <c r="R19" s="174"/>
      <c r="S19" s="150"/>
      <c r="V19" s="175"/>
      <c r="Z19">
        <v>0</v>
      </c>
    </row>
    <row r="20" spans="1:26" ht="24.95" customHeight="1" x14ac:dyDescent="0.25">
      <c r="A20" s="172"/>
      <c r="B20" s="169" t="s">
        <v>202</v>
      </c>
      <c r="C20" s="173" t="s">
        <v>221</v>
      </c>
      <c r="D20" s="169" t="s">
        <v>222</v>
      </c>
      <c r="E20" s="169" t="s">
        <v>140</v>
      </c>
      <c r="F20" s="170">
        <v>2</v>
      </c>
      <c r="G20" s="171"/>
      <c r="H20" s="171"/>
      <c r="I20" s="171">
        <f t="shared" si="0"/>
        <v>0</v>
      </c>
      <c r="J20" s="169">
        <f t="shared" si="1"/>
        <v>8.1199999999999992</v>
      </c>
      <c r="K20" s="1">
        <f t="shared" si="2"/>
        <v>0</v>
      </c>
      <c r="L20" s="1">
        <f t="shared" si="3"/>
        <v>0</v>
      </c>
      <c r="M20" s="1"/>
      <c r="N20" s="1">
        <v>4.0599999999999996</v>
      </c>
      <c r="O20" s="1"/>
      <c r="P20" s="161"/>
      <c r="Q20" s="174"/>
      <c r="R20" s="174"/>
      <c r="S20" s="150"/>
      <c r="V20" s="175"/>
      <c r="Z20">
        <v>0</v>
      </c>
    </row>
    <row r="21" spans="1:26" ht="24.95" customHeight="1" x14ac:dyDescent="0.25">
      <c r="A21" s="172"/>
      <c r="B21" s="169" t="s">
        <v>202</v>
      </c>
      <c r="C21" s="173" t="s">
        <v>223</v>
      </c>
      <c r="D21" s="169" t="s">
        <v>224</v>
      </c>
      <c r="E21" s="169" t="s">
        <v>140</v>
      </c>
      <c r="F21" s="170">
        <v>3</v>
      </c>
      <c r="G21" s="171"/>
      <c r="H21" s="171"/>
      <c r="I21" s="171">
        <f t="shared" si="0"/>
        <v>0</v>
      </c>
      <c r="J21" s="169">
        <f t="shared" si="1"/>
        <v>5.52</v>
      </c>
      <c r="K21" s="1">
        <f t="shared" si="2"/>
        <v>0</v>
      </c>
      <c r="L21" s="1">
        <f t="shared" si="3"/>
        <v>0</v>
      </c>
      <c r="M21" s="1"/>
      <c r="N21" s="1">
        <v>1.8399999999999999</v>
      </c>
      <c r="O21" s="1"/>
      <c r="P21" s="161"/>
      <c r="Q21" s="174"/>
      <c r="R21" s="174"/>
      <c r="S21" s="150"/>
      <c r="V21" s="175"/>
      <c r="Z21">
        <v>0</v>
      </c>
    </row>
    <row r="22" spans="1:26" ht="24.95" customHeight="1" x14ac:dyDescent="0.25">
      <c r="A22" s="172"/>
      <c r="B22" s="169" t="s">
        <v>202</v>
      </c>
      <c r="C22" s="173" t="s">
        <v>225</v>
      </c>
      <c r="D22" s="169" t="s">
        <v>226</v>
      </c>
      <c r="E22" s="169" t="s">
        <v>140</v>
      </c>
      <c r="F22" s="170">
        <v>4</v>
      </c>
      <c r="G22" s="171"/>
      <c r="H22" s="171"/>
      <c r="I22" s="171">
        <f t="shared" si="0"/>
        <v>0</v>
      </c>
      <c r="J22" s="169">
        <f t="shared" si="1"/>
        <v>8.4</v>
      </c>
      <c r="K22" s="1">
        <f t="shared" si="2"/>
        <v>0</v>
      </c>
      <c r="L22" s="1">
        <f t="shared" si="3"/>
        <v>0</v>
      </c>
      <c r="M22" s="1"/>
      <c r="N22" s="1">
        <v>2.1</v>
      </c>
      <c r="O22" s="1"/>
      <c r="P22" s="161"/>
      <c r="Q22" s="174"/>
      <c r="R22" s="174"/>
      <c r="S22" s="150"/>
      <c r="V22" s="175"/>
      <c r="Z22">
        <v>0</v>
      </c>
    </row>
    <row r="23" spans="1:26" ht="24.95" customHeight="1" x14ac:dyDescent="0.25">
      <c r="A23" s="172"/>
      <c r="B23" s="169" t="s">
        <v>202</v>
      </c>
      <c r="C23" s="173" t="s">
        <v>227</v>
      </c>
      <c r="D23" s="169" t="s">
        <v>228</v>
      </c>
      <c r="E23" s="169" t="s">
        <v>140</v>
      </c>
      <c r="F23" s="170">
        <v>2</v>
      </c>
      <c r="G23" s="171"/>
      <c r="H23" s="171"/>
      <c r="I23" s="171">
        <f t="shared" si="0"/>
        <v>0</v>
      </c>
      <c r="J23" s="169">
        <f t="shared" si="1"/>
        <v>11.06</v>
      </c>
      <c r="K23" s="1">
        <f t="shared" si="2"/>
        <v>0</v>
      </c>
      <c r="L23" s="1">
        <f t="shared" si="3"/>
        <v>0</v>
      </c>
      <c r="M23" s="1"/>
      <c r="N23" s="1">
        <v>5.53</v>
      </c>
      <c r="O23" s="1"/>
      <c r="P23" s="161"/>
      <c r="Q23" s="174"/>
      <c r="R23" s="174"/>
      <c r="S23" s="150"/>
      <c r="V23" s="175"/>
      <c r="Z23">
        <v>0</v>
      </c>
    </row>
    <row r="24" spans="1:26" ht="24.95" customHeight="1" x14ac:dyDescent="0.25">
      <c r="A24" s="172"/>
      <c r="B24" s="169" t="s">
        <v>202</v>
      </c>
      <c r="C24" s="173" t="s">
        <v>229</v>
      </c>
      <c r="D24" s="169" t="s">
        <v>230</v>
      </c>
      <c r="E24" s="169" t="s">
        <v>140</v>
      </c>
      <c r="F24" s="170">
        <v>8</v>
      </c>
      <c r="G24" s="171"/>
      <c r="H24" s="171"/>
      <c r="I24" s="171">
        <f t="shared" si="0"/>
        <v>0</v>
      </c>
      <c r="J24" s="169">
        <f t="shared" si="1"/>
        <v>27.28</v>
      </c>
      <c r="K24" s="1">
        <f t="shared" si="2"/>
        <v>0</v>
      </c>
      <c r="L24" s="1">
        <f t="shared" si="3"/>
        <v>0</v>
      </c>
      <c r="M24" s="1"/>
      <c r="N24" s="1">
        <v>3.41</v>
      </c>
      <c r="O24" s="1"/>
      <c r="P24" s="161"/>
      <c r="Q24" s="174"/>
      <c r="R24" s="174"/>
      <c r="S24" s="150"/>
      <c r="V24" s="175"/>
      <c r="Z24">
        <v>0</v>
      </c>
    </row>
    <row r="25" spans="1:26" ht="24.95" customHeight="1" x14ac:dyDescent="0.25">
      <c r="A25" s="172"/>
      <c r="B25" s="169" t="s">
        <v>202</v>
      </c>
      <c r="C25" s="173" t="s">
        <v>231</v>
      </c>
      <c r="D25" s="169" t="s">
        <v>232</v>
      </c>
      <c r="E25" s="169" t="s">
        <v>140</v>
      </c>
      <c r="F25" s="170">
        <v>10</v>
      </c>
      <c r="G25" s="171"/>
      <c r="H25" s="171"/>
      <c r="I25" s="171">
        <f t="shared" si="0"/>
        <v>0</v>
      </c>
      <c r="J25" s="169">
        <f t="shared" si="1"/>
        <v>52.9</v>
      </c>
      <c r="K25" s="1">
        <f t="shared" si="2"/>
        <v>0</v>
      </c>
      <c r="L25" s="1">
        <f t="shared" si="3"/>
        <v>0</v>
      </c>
      <c r="M25" s="1"/>
      <c r="N25" s="1">
        <v>5.29</v>
      </c>
      <c r="O25" s="1"/>
      <c r="P25" s="161"/>
      <c r="Q25" s="174"/>
      <c r="R25" s="174"/>
      <c r="S25" s="150"/>
      <c r="V25" s="175"/>
      <c r="Z25">
        <v>0</v>
      </c>
    </row>
    <row r="26" spans="1:26" ht="24.95" customHeight="1" x14ac:dyDescent="0.25">
      <c r="A26" s="172"/>
      <c r="B26" s="169" t="s">
        <v>202</v>
      </c>
      <c r="C26" s="173" t="s">
        <v>233</v>
      </c>
      <c r="D26" s="169" t="s">
        <v>234</v>
      </c>
      <c r="E26" s="169" t="s">
        <v>140</v>
      </c>
      <c r="F26" s="170">
        <v>1</v>
      </c>
      <c r="G26" s="171"/>
      <c r="H26" s="171"/>
      <c r="I26" s="171">
        <f t="shared" si="0"/>
        <v>0</v>
      </c>
      <c r="J26" s="169">
        <f t="shared" si="1"/>
        <v>43.25</v>
      </c>
      <c r="K26" s="1">
        <f t="shared" si="2"/>
        <v>0</v>
      </c>
      <c r="L26" s="1">
        <f t="shared" si="3"/>
        <v>0</v>
      </c>
      <c r="M26" s="1"/>
      <c r="N26" s="1">
        <v>43.25</v>
      </c>
      <c r="O26" s="1"/>
      <c r="P26" s="161"/>
      <c r="Q26" s="174"/>
      <c r="R26" s="174"/>
      <c r="S26" s="150"/>
      <c r="V26" s="175"/>
      <c r="Z26">
        <v>0</v>
      </c>
    </row>
    <row r="27" spans="1:26" ht="24.95" customHeight="1" x14ac:dyDescent="0.25">
      <c r="A27" s="172"/>
      <c r="B27" s="169" t="s">
        <v>202</v>
      </c>
      <c r="C27" s="173" t="s">
        <v>235</v>
      </c>
      <c r="D27" s="169" t="s">
        <v>236</v>
      </c>
      <c r="E27" s="169" t="s">
        <v>140</v>
      </c>
      <c r="F27" s="170">
        <v>5</v>
      </c>
      <c r="G27" s="171"/>
      <c r="H27" s="171"/>
      <c r="I27" s="171">
        <f t="shared" si="0"/>
        <v>0</v>
      </c>
      <c r="J27" s="169">
        <f t="shared" si="1"/>
        <v>21.8</v>
      </c>
      <c r="K27" s="1">
        <f t="shared" si="2"/>
        <v>0</v>
      </c>
      <c r="L27" s="1">
        <f t="shared" si="3"/>
        <v>0</v>
      </c>
      <c r="M27" s="1"/>
      <c r="N27" s="1">
        <v>4.3600000000000003</v>
      </c>
      <c r="O27" s="1"/>
      <c r="P27" s="161"/>
      <c r="Q27" s="174"/>
      <c r="R27" s="174"/>
      <c r="S27" s="150"/>
      <c r="V27" s="175"/>
      <c r="Z27">
        <v>0</v>
      </c>
    </row>
    <row r="28" spans="1:26" ht="24.95" customHeight="1" x14ac:dyDescent="0.25">
      <c r="A28" s="172"/>
      <c r="B28" s="169" t="s">
        <v>202</v>
      </c>
      <c r="C28" s="173" t="s">
        <v>237</v>
      </c>
      <c r="D28" s="169" t="s">
        <v>238</v>
      </c>
      <c r="E28" s="169" t="s">
        <v>140</v>
      </c>
      <c r="F28" s="170">
        <v>14</v>
      </c>
      <c r="G28" s="171"/>
      <c r="H28" s="171"/>
      <c r="I28" s="171">
        <f t="shared" si="0"/>
        <v>0</v>
      </c>
      <c r="J28" s="169">
        <f t="shared" si="1"/>
        <v>3.78</v>
      </c>
      <c r="K28" s="1">
        <f t="shared" si="2"/>
        <v>0</v>
      </c>
      <c r="L28" s="1">
        <f t="shared" si="3"/>
        <v>0</v>
      </c>
      <c r="M28" s="1"/>
      <c r="N28" s="1">
        <v>0.27</v>
      </c>
      <c r="O28" s="1"/>
      <c r="P28" s="161"/>
      <c r="Q28" s="174"/>
      <c r="R28" s="174"/>
      <c r="S28" s="150"/>
      <c r="V28" s="175"/>
      <c r="Z28">
        <v>0</v>
      </c>
    </row>
    <row r="29" spans="1:26" ht="24.95" customHeight="1" x14ac:dyDescent="0.25">
      <c r="A29" s="172"/>
      <c r="B29" s="169" t="s">
        <v>239</v>
      </c>
      <c r="C29" s="173" t="s">
        <v>240</v>
      </c>
      <c r="D29" s="169" t="s">
        <v>241</v>
      </c>
      <c r="E29" s="169" t="s">
        <v>242</v>
      </c>
      <c r="F29" s="170">
        <v>20</v>
      </c>
      <c r="G29" s="171"/>
      <c r="H29" s="171"/>
      <c r="I29" s="171">
        <f t="shared" si="0"/>
        <v>0</v>
      </c>
      <c r="J29" s="169">
        <f t="shared" si="1"/>
        <v>287.2</v>
      </c>
      <c r="K29" s="1">
        <f t="shared" si="2"/>
        <v>0</v>
      </c>
      <c r="L29" s="1">
        <f t="shared" si="3"/>
        <v>0</v>
      </c>
      <c r="M29" s="1"/>
      <c r="N29" s="1">
        <v>14.36</v>
      </c>
      <c r="O29" s="1"/>
      <c r="P29" s="161"/>
      <c r="Q29" s="174"/>
      <c r="R29" s="174"/>
      <c r="S29" s="150"/>
      <c r="V29" s="175"/>
      <c r="Z29">
        <v>0</v>
      </c>
    </row>
    <row r="30" spans="1:26" ht="24.95" customHeight="1" x14ac:dyDescent="0.25">
      <c r="A30" s="172"/>
      <c r="B30" s="169" t="s">
        <v>243</v>
      </c>
      <c r="C30" s="173" t="s">
        <v>244</v>
      </c>
      <c r="D30" s="169" t="s">
        <v>245</v>
      </c>
      <c r="E30" s="169" t="s">
        <v>134</v>
      </c>
      <c r="F30" s="170">
        <v>60</v>
      </c>
      <c r="G30" s="171"/>
      <c r="H30" s="171"/>
      <c r="I30" s="171">
        <f t="shared" si="0"/>
        <v>0</v>
      </c>
      <c r="J30" s="169">
        <f t="shared" si="1"/>
        <v>60</v>
      </c>
      <c r="K30" s="1">
        <f t="shared" si="2"/>
        <v>0</v>
      </c>
      <c r="L30" s="1">
        <f t="shared" si="3"/>
        <v>0</v>
      </c>
      <c r="M30" s="1"/>
      <c r="N30" s="1">
        <v>1</v>
      </c>
      <c r="O30" s="1"/>
      <c r="P30" s="161"/>
      <c r="Q30" s="174"/>
      <c r="R30" s="174"/>
      <c r="S30" s="150"/>
      <c r="V30" s="175"/>
      <c r="Z30">
        <v>0</v>
      </c>
    </row>
    <row r="31" spans="1:26" ht="24.95" customHeight="1" x14ac:dyDescent="0.25">
      <c r="A31" s="172"/>
      <c r="B31" s="169" t="s">
        <v>243</v>
      </c>
      <c r="C31" s="173" t="s">
        <v>246</v>
      </c>
      <c r="D31" s="169" t="s">
        <v>247</v>
      </c>
      <c r="E31" s="169" t="s">
        <v>140</v>
      </c>
      <c r="F31" s="170">
        <v>7</v>
      </c>
      <c r="G31" s="171"/>
      <c r="H31" s="171"/>
      <c r="I31" s="171">
        <f t="shared" si="0"/>
        <v>0</v>
      </c>
      <c r="J31" s="169">
        <f t="shared" si="1"/>
        <v>30.94</v>
      </c>
      <c r="K31" s="1">
        <f t="shared" si="2"/>
        <v>0</v>
      </c>
      <c r="L31" s="1">
        <f t="shared" si="3"/>
        <v>0</v>
      </c>
      <c r="M31" s="1"/>
      <c r="N31" s="1">
        <v>4.42</v>
      </c>
      <c r="O31" s="1"/>
      <c r="P31" s="161"/>
      <c r="Q31" s="174"/>
      <c r="R31" s="174"/>
      <c r="S31" s="150"/>
      <c r="V31" s="175"/>
      <c r="Z31">
        <v>0</v>
      </c>
    </row>
    <row r="32" spans="1:26" ht="24.95" customHeight="1" x14ac:dyDescent="0.25">
      <c r="A32" s="172"/>
      <c r="B32" s="169" t="s">
        <v>243</v>
      </c>
      <c r="C32" s="173" t="s">
        <v>248</v>
      </c>
      <c r="D32" s="169" t="s">
        <v>249</v>
      </c>
      <c r="E32" s="169" t="s">
        <v>140</v>
      </c>
      <c r="F32" s="170">
        <v>6</v>
      </c>
      <c r="G32" s="171"/>
      <c r="H32" s="171"/>
      <c r="I32" s="171">
        <f t="shared" si="0"/>
        <v>0</v>
      </c>
      <c r="J32" s="169">
        <f t="shared" si="1"/>
        <v>22.74</v>
      </c>
      <c r="K32" s="1">
        <f t="shared" si="2"/>
        <v>0</v>
      </c>
      <c r="L32" s="1">
        <f t="shared" si="3"/>
        <v>0</v>
      </c>
      <c r="M32" s="1"/>
      <c r="N32" s="1">
        <v>3.79</v>
      </c>
      <c r="O32" s="1"/>
      <c r="P32" s="161"/>
      <c r="Q32" s="174"/>
      <c r="R32" s="174"/>
      <c r="S32" s="150"/>
      <c r="V32" s="175"/>
      <c r="Z32">
        <v>0</v>
      </c>
    </row>
    <row r="33" spans="1:26" ht="24.95" customHeight="1" x14ac:dyDescent="0.25">
      <c r="A33" s="172"/>
      <c r="B33" s="169" t="s">
        <v>243</v>
      </c>
      <c r="C33" s="173" t="s">
        <v>250</v>
      </c>
      <c r="D33" s="169" t="s">
        <v>251</v>
      </c>
      <c r="E33" s="169" t="s">
        <v>134</v>
      </c>
      <c r="F33" s="170">
        <v>280</v>
      </c>
      <c r="G33" s="171"/>
      <c r="H33" s="171"/>
      <c r="I33" s="171">
        <f t="shared" si="0"/>
        <v>0</v>
      </c>
      <c r="J33" s="169">
        <f t="shared" si="1"/>
        <v>176.4</v>
      </c>
      <c r="K33" s="1">
        <f t="shared" si="2"/>
        <v>0</v>
      </c>
      <c r="L33" s="1">
        <f t="shared" si="3"/>
        <v>0</v>
      </c>
      <c r="M33" s="1"/>
      <c r="N33" s="1">
        <v>0.63</v>
      </c>
      <c r="O33" s="1"/>
      <c r="P33" s="161"/>
      <c r="Q33" s="174"/>
      <c r="R33" s="174"/>
      <c r="S33" s="150"/>
      <c r="V33" s="175"/>
      <c r="Z33">
        <v>0</v>
      </c>
    </row>
    <row r="34" spans="1:26" ht="24.95" customHeight="1" x14ac:dyDescent="0.25">
      <c r="A34" s="172"/>
      <c r="B34" s="169" t="s">
        <v>243</v>
      </c>
      <c r="C34" s="173" t="s">
        <v>252</v>
      </c>
      <c r="D34" s="169" t="s">
        <v>253</v>
      </c>
      <c r="E34" s="169" t="s">
        <v>134</v>
      </c>
      <c r="F34" s="170">
        <v>270</v>
      </c>
      <c r="G34" s="171"/>
      <c r="H34" s="171"/>
      <c r="I34" s="171">
        <f t="shared" si="0"/>
        <v>0</v>
      </c>
      <c r="J34" s="169">
        <f t="shared" si="1"/>
        <v>191.7</v>
      </c>
      <c r="K34" s="1">
        <f t="shared" si="2"/>
        <v>0</v>
      </c>
      <c r="L34" s="1">
        <f t="shared" si="3"/>
        <v>0</v>
      </c>
      <c r="M34" s="1"/>
      <c r="N34" s="1">
        <v>0.71</v>
      </c>
      <c r="O34" s="1"/>
      <c r="P34" s="161"/>
      <c r="Q34" s="174"/>
      <c r="R34" s="174"/>
      <c r="S34" s="150"/>
      <c r="V34" s="175"/>
      <c r="Z34">
        <v>0</v>
      </c>
    </row>
    <row r="35" spans="1:26" ht="24.95" customHeight="1" x14ac:dyDescent="0.25">
      <c r="A35" s="172"/>
      <c r="B35" s="169" t="s">
        <v>243</v>
      </c>
      <c r="C35" s="173" t="s">
        <v>254</v>
      </c>
      <c r="D35" s="169" t="s">
        <v>255</v>
      </c>
      <c r="E35" s="169" t="s">
        <v>134</v>
      </c>
      <c r="F35" s="170">
        <v>280</v>
      </c>
      <c r="G35" s="171"/>
      <c r="H35" s="171"/>
      <c r="I35" s="171">
        <f t="shared" si="0"/>
        <v>0</v>
      </c>
      <c r="J35" s="169">
        <f t="shared" si="1"/>
        <v>112</v>
      </c>
      <c r="K35" s="1">
        <f t="shared" si="2"/>
        <v>0</v>
      </c>
      <c r="L35" s="1">
        <f t="shared" si="3"/>
        <v>0</v>
      </c>
      <c r="M35" s="1"/>
      <c r="N35" s="1">
        <v>0.4</v>
      </c>
      <c r="O35" s="1"/>
      <c r="P35" s="161"/>
      <c r="Q35" s="174"/>
      <c r="R35" s="174"/>
      <c r="S35" s="150"/>
      <c r="V35" s="175"/>
      <c r="Z35">
        <v>0</v>
      </c>
    </row>
    <row r="36" spans="1:26" ht="24.95" customHeight="1" x14ac:dyDescent="0.25">
      <c r="A36" s="172"/>
      <c r="B36" s="169" t="s">
        <v>243</v>
      </c>
      <c r="C36" s="173" t="s">
        <v>256</v>
      </c>
      <c r="D36" s="169" t="s">
        <v>257</v>
      </c>
      <c r="E36" s="169" t="s">
        <v>134</v>
      </c>
      <c r="F36" s="170">
        <v>270</v>
      </c>
      <c r="G36" s="171"/>
      <c r="H36" s="171"/>
      <c r="I36" s="171">
        <f t="shared" si="0"/>
        <v>0</v>
      </c>
      <c r="J36" s="169">
        <f t="shared" si="1"/>
        <v>170.1</v>
      </c>
      <c r="K36" s="1">
        <f t="shared" si="2"/>
        <v>0</v>
      </c>
      <c r="L36" s="1">
        <f t="shared" si="3"/>
        <v>0</v>
      </c>
      <c r="M36" s="1"/>
      <c r="N36" s="1">
        <v>0.63</v>
      </c>
      <c r="O36" s="1"/>
      <c r="P36" s="161"/>
      <c r="Q36" s="174"/>
      <c r="R36" s="174"/>
      <c r="S36" s="150"/>
      <c r="V36" s="175"/>
      <c r="Z36">
        <v>0</v>
      </c>
    </row>
    <row r="37" spans="1:26" ht="24.95" customHeight="1" x14ac:dyDescent="0.25">
      <c r="A37" s="172"/>
      <c r="B37" s="169" t="s">
        <v>243</v>
      </c>
      <c r="C37" s="173" t="s">
        <v>258</v>
      </c>
      <c r="D37" s="169" t="s">
        <v>259</v>
      </c>
      <c r="E37" s="169" t="s">
        <v>140</v>
      </c>
      <c r="F37" s="170">
        <v>4</v>
      </c>
      <c r="G37" s="171"/>
      <c r="H37" s="171"/>
      <c r="I37" s="171">
        <f t="shared" si="0"/>
        <v>0</v>
      </c>
      <c r="J37" s="169">
        <f t="shared" si="1"/>
        <v>340</v>
      </c>
      <c r="K37" s="1">
        <f t="shared" si="2"/>
        <v>0</v>
      </c>
      <c r="L37" s="1">
        <f t="shared" si="3"/>
        <v>0</v>
      </c>
      <c r="M37" s="1"/>
      <c r="N37" s="1">
        <v>85</v>
      </c>
      <c r="O37" s="1"/>
      <c r="P37" s="161"/>
      <c r="Q37" s="174"/>
      <c r="R37" s="174"/>
      <c r="S37" s="150"/>
      <c r="V37" s="175"/>
      <c r="Z37">
        <v>0</v>
      </c>
    </row>
    <row r="38" spans="1:26" ht="24.95" customHeight="1" x14ac:dyDescent="0.25">
      <c r="A38" s="172"/>
      <c r="B38" s="169" t="s">
        <v>243</v>
      </c>
      <c r="C38" s="173" t="s">
        <v>260</v>
      </c>
      <c r="D38" s="169" t="s">
        <v>261</v>
      </c>
      <c r="E38" s="169" t="s">
        <v>140</v>
      </c>
      <c r="F38" s="170">
        <v>4</v>
      </c>
      <c r="G38" s="171"/>
      <c r="H38" s="171"/>
      <c r="I38" s="171">
        <f t="shared" si="0"/>
        <v>0</v>
      </c>
      <c r="J38" s="169">
        <f t="shared" si="1"/>
        <v>268</v>
      </c>
      <c r="K38" s="1">
        <f t="shared" si="2"/>
        <v>0</v>
      </c>
      <c r="L38" s="1">
        <f t="shared" si="3"/>
        <v>0</v>
      </c>
      <c r="M38" s="1"/>
      <c r="N38" s="1">
        <v>67</v>
      </c>
      <c r="O38" s="1"/>
      <c r="P38" s="161"/>
      <c r="Q38" s="174"/>
      <c r="R38" s="174"/>
      <c r="S38" s="150"/>
      <c r="V38" s="175"/>
      <c r="Z38">
        <v>0</v>
      </c>
    </row>
    <row r="39" spans="1:26" ht="24.95" customHeight="1" x14ac:dyDescent="0.25">
      <c r="A39" s="172"/>
      <c r="B39" s="169" t="s">
        <v>243</v>
      </c>
      <c r="C39" s="173" t="s">
        <v>262</v>
      </c>
      <c r="D39" s="169" t="s">
        <v>263</v>
      </c>
      <c r="E39" s="169" t="s">
        <v>140</v>
      </c>
      <c r="F39" s="170">
        <v>2</v>
      </c>
      <c r="G39" s="171"/>
      <c r="H39" s="171"/>
      <c r="I39" s="171">
        <f t="shared" si="0"/>
        <v>0</v>
      </c>
      <c r="J39" s="169">
        <f t="shared" si="1"/>
        <v>192</v>
      </c>
      <c r="K39" s="1">
        <f t="shared" si="2"/>
        <v>0</v>
      </c>
      <c r="L39" s="1">
        <f t="shared" si="3"/>
        <v>0</v>
      </c>
      <c r="M39" s="1"/>
      <c r="N39" s="1">
        <v>96</v>
      </c>
      <c r="O39" s="1"/>
      <c r="P39" s="161"/>
      <c r="Q39" s="174"/>
      <c r="R39" s="174"/>
      <c r="S39" s="150"/>
      <c r="V39" s="175"/>
      <c r="Z39">
        <v>0</v>
      </c>
    </row>
    <row r="40" spans="1:26" ht="24.95" customHeight="1" x14ac:dyDescent="0.25">
      <c r="A40" s="172"/>
      <c r="B40" s="169" t="s">
        <v>243</v>
      </c>
      <c r="C40" s="173" t="s">
        <v>264</v>
      </c>
      <c r="D40" s="169" t="s">
        <v>265</v>
      </c>
      <c r="E40" s="169" t="s">
        <v>140</v>
      </c>
      <c r="F40" s="170">
        <v>4</v>
      </c>
      <c r="G40" s="171"/>
      <c r="H40" s="171"/>
      <c r="I40" s="171">
        <f t="shared" si="0"/>
        <v>0</v>
      </c>
      <c r="J40" s="169">
        <f t="shared" si="1"/>
        <v>101.84</v>
      </c>
      <c r="K40" s="1">
        <f t="shared" si="2"/>
        <v>0</v>
      </c>
      <c r="L40" s="1">
        <f t="shared" si="3"/>
        <v>0</v>
      </c>
      <c r="M40" s="1"/>
      <c r="N40" s="1">
        <v>25.46</v>
      </c>
      <c r="O40" s="1"/>
      <c r="P40" s="161"/>
      <c r="Q40" s="174"/>
      <c r="R40" s="174"/>
      <c r="S40" s="150"/>
      <c r="V40" s="175"/>
      <c r="Z40">
        <v>0</v>
      </c>
    </row>
    <row r="41" spans="1:26" ht="24.95" customHeight="1" x14ac:dyDescent="0.25">
      <c r="A41" s="172"/>
      <c r="B41" s="169" t="s">
        <v>243</v>
      </c>
      <c r="C41" s="173" t="s">
        <v>266</v>
      </c>
      <c r="D41" s="169" t="s">
        <v>267</v>
      </c>
      <c r="E41" s="169" t="s">
        <v>140</v>
      </c>
      <c r="F41" s="170">
        <v>5</v>
      </c>
      <c r="G41" s="171"/>
      <c r="H41" s="171"/>
      <c r="I41" s="171">
        <f t="shared" si="0"/>
        <v>0</v>
      </c>
      <c r="J41" s="169">
        <f t="shared" si="1"/>
        <v>111.1</v>
      </c>
      <c r="K41" s="1">
        <f t="shared" si="2"/>
        <v>0</v>
      </c>
      <c r="L41" s="1">
        <f t="shared" si="3"/>
        <v>0</v>
      </c>
      <c r="M41" s="1"/>
      <c r="N41" s="1">
        <v>22.22</v>
      </c>
      <c r="O41" s="1"/>
      <c r="P41" s="161"/>
      <c r="Q41" s="174"/>
      <c r="R41" s="174"/>
      <c r="S41" s="150"/>
      <c r="V41" s="175"/>
      <c r="Z41">
        <v>0</v>
      </c>
    </row>
    <row r="42" spans="1:26" ht="24.95" customHeight="1" x14ac:dyDescent="0.25">
      <c r="A42" s="172"/>
      <c r="B42" s="169" t="s">
        <v>243</v>
      </c>
      <c r="C42" s="173" t="s">
        <v>268</v>
      </c>
      <c r="D42" s="169" t="s">
        <v>269</v>
      </c>
      <c r="E42" s="169" t="s">
        <v>140</v>
      </c>
      <c r="F42" s="170">
        <v>7</v>
      </c>
      <c r="G42" s="171"/>
      <c r="H42" s="171"/>
      <c r="I42" s="171">
        <f t="shared" si="0"/>
        <v>0</v>
      </c>
      <c r="J42" s="169">
        <f t="shared" si="1"/>
        <v>177.8</v>
      </c>
      <c r="K42" s="1">
        <f t="shared" si="2"/>
        <v>0</v>
      </c>
      <c r="L42" s="1">
        <f t="shared" si="3"/>
        <v>0</v>
      </c>
      <c r="M42" s="1"/>
      <c r="N42" s="1">
        <v>25.4</v>
      </c>
      <c r="O42" s="1"/>
      <c r="P42" s="161"/>
      <c r="Q42" s="174"/>
      <c r="R42" s="174"/>
      <c r="S42" s="150"/>
      <c r="V42" s="175"/>
      <c r="Z42">
        <v>0</v>
      </c>
    </row>
    <row r="43" spans="1:26" ht="24.95" customHeight="1" x14ac:dyDescent="0.25">
      <c r="A43" s="172"/>
      <c r="B43" s="169" t="s">
        <v>243</v>
      </c>
      <c r="C43" s="173" t="s">
        <v>270</v>
      </c>
      <c r="D43" s="169" t="s">
        <v>271</v>
      </c>
      <c r="E43" s="169" t="s">
        <v>140</v>
      </c>
      <c r="F43" s="170">
        <v>4</v>
      </c>
      <c r="G43" s="171"/>
      <c r="H43" s="171"/>
      <c r="I43" s="171">
        <f t="shared" ref="I43:I70" si="4">ROUND(F43*(G43+H43),2)</f>
        <v>0</v>
      </c>
      <c r="J43" s="169">
        <f t="shared" ref="J43:J70" si="5">ROUND(F43*(N43),2)</f>
        <v>171.16</v>
      </c>
      <c r="K43" s="1">
        <f t="shared" ref="K43:K70" si="6">ROUND(F43*(O43),2)</f>
        <v>0</v>
      </c>
      <c r="L43" s="1">
        <f t="shared" si="3"/>
        <v>0</v>
      </c>
      <c r="M43" s="1"/>
      <c r="N43" s="1">
        <v>42.79</v>
      </c>
      <c r="O43" s="1"/>
      <c r="P43" s="161"/>
      <c r="Q43" s="174"/>
      <c r="R43" s="174"/>
      <c r="S43" s="150"/>
      <c r="V43" s="175"/>
      <c r="Z43">
        <v>0</v>
      </c>
    </row>
    <row r="44" spans="1:26" ht="24.95" customHeight="1" x14ac:dyDescent="0.25">
      <c r="A44" s="172"/>
      <c r="B44" s="169" t="s">
        <v>243</v>
      </c>
      <c r="C44" s="173" t="s">
        <v>272</v>
      </c>
      <c r="D44" s="169" t="s">
        <v>273</v>
      </c>
      <c r="E44" s="169" t="s">
        <v>140</v>
      </c>
      <c r="F44" s="170">
        <v>1</v>
      </c>
      <c r="G44" s="171"/>
      <c r="H44" s="171"/>
      <c r="I44" s="171">
        <f t="shared" si="4"/>
        <v>0</v>
      </c>
      <c r="J44" s="169">
        <f t="shared" si="5"/>
        <v>722</v>
      </c>
      <c r="K44" s="1">
        <f t="shared" si="6"/>
        <v>0</v>
      </c>
      <c r="L44" s="1">
        <f t="shared" si="3"/>
        <v>0</v>
      </c>
      <c r="M44" s="1"/>
      <c r="N44" s="1">
        <v>722</v>
      </c>
      <c r="O44" s="1"/>
      <c r="P44" s="161"/>
      <c r="Q44" s="174"/>
      <c r="R44" s="174"/>
      <c r="S44" s="150"/>
      <c r="V44" s="175"/>
      <c r="Z44">
        <v>0</v>
      </c>
    </row>
    <row r="45" spans="1:26" ht="24.95" customHeight="1" x14ac:dyDescent="0.25">
      <c r="A45" s="172"/>
      <c r="B45" s="169" t="s">
        <v>243</v>
      </c>
      <c r="C45" s="173" t="s">
        <v>274</v>
      </c>
      <c r="D45" s="169" t="s">
        <v>275</v>
      </c>
      <c r="E45" s="169" t="s">
        <v>140</v>
      </c>
      <c r="F45" s="170">
        <v>2</v>
      </c>
      <c r="G45" s="171"/>
      <c r="H45" s="171"/>
      <c r="I45" s="171">
        <f t="shared" si="4"/>
        <v>0</v>
      </c>
      <c r="J45" s="169">
        <f t="shared" si="5"/>
        <v>55.94</v>
      </c>
      <c r="K45" s="1">
        <f t="shared" si="6"/>
        <v>0</v>
      </c>
      <c r="L45" s="1">
        <f t="shared" si="3"/>
        <v>0</v>
      </c>
      <c r="M45" s="1"/>
      <c r="N45" s="1">
        <v>27.97</v>
      </c>
      <c r="O45" s="1"/>
      <c r="P45" s="161"/>
      <c r="Q45" s="174"/>
      <c r="R45" s="174"/>
      <c r="S45" s="150"/>
      <c r="V45" s="175"/>
      <c r="Z45">
        <v>0</v>
      </c>
    </row>
    <row r="46" spans="1:26" ht="24.95" customHeight="1" x14ac:dyDescent="0.25">
      <c r="A46" s="172"/>
      <c r="B46" s="169" t="s">
        <v>243</v>
      </c>
      <c r="C46" s="173" t="s">
        <v>276</v>
      </c>
      <c r="D46" s="169" t="s">
        <v>277</v>
      </c>
      <c r="E46" s="169" t="s">
        <v>140</v>
      </c>
      <c r="F46" s="170">
        <v>5</v>
      </c>
      <c r="G46" s="171"/>
      <c r="H46" s="171"/>
      <c r="I46" s="171">
        <f t="shared" si="4"/>
        <v>0</v>
      </c>
      <c r="J46" s="169">
        <f t="shared" si="5"/>
        <v>42</v>
      </c>
      <c r="K46" s="1">
        <f t="shared" si="6"/>
        <v>0</v>
      </c>
      <c r="L46" s="1">
        <f t="shared" si="3"/>
        <v>0</v>
      </c>
      <c r="M46" s="1"/>
      <c r="N46" s="1">
        <v>8.4</v>
      </c>
      <c r="O46" s="1"/>
      <c r="P46" s="161"/>
      <c r="Q46" s="174"/>
      <c r="R46" s="174"/>
      <c r="S46" s="150"/>
      <c r="V46" s="175"/>
      <c r="Z46">
        <v>0</v>
      </c>
    </row>
    <row r="47" spans="1:26" ht="24.95" customHeight="1" x14ac:dyDescent="0.25">
      <c r="A47" s="172"/>
      <c r="B47" s="169" t="s">
        <v>104</v>
      </c>
      <c r="C47" s="173" t="s">
        <v>278</v>
      </c>
      <c r="D47" s="169" t="s">
        <v>279</v>
      </c>
      <c r="E47" s="169" t="s">
        <v>134</v>
      </c>
      <c r="F47" s="170">
        <v>20</v>
      </c>
      <c r="G47" s="171"/>
      <c r="H47" s="171"/>
      <c r="I47" s="171">
        <f t="shared" si="4"/>
        <v>0</v>
      </c>
      <c r="J47" s="169">
        <f t="shared" si="5"/>
        <v>21</v>
      </c>
      <c r="K47" s="1">
        <f t="shared" si="6"/>
        <v>0</v>
      </c>
      <c r="L47" s="1"/>
      <c r="M47" s="1">
        <f t="shared" ref="M47:M70" si="7">ROUND(F47*(G47),2)</f>
        <v>0</v>
      </c>
      <c r="N47" s="1">
        <v>1.05</v>
      </c>
      <c r="O47" s="1"/>
      <c r="P47" s="161"/>
      <c r="Q47" s="174"/>
      <c r="R47" s="174"/>
      <c r="S47" s="150"/>
      <c r="V47" s="175"/>
      <c r="Z47">
        <v>0</v>
      </c>
    </row>
    <row r="48" spans="1:26" ht="24.95" customHeight="1" x14ac:dyDescent="0.25">
      <c r="A48" s="172"/>
      <c r="B48" s="169" t="s">
        <v>104</v>
      </c>
      <c r="C48" s="173" t="s">
        <v>280</v>
      </c>
      <c r="D48" s="169" t="s">
        <v>281</v>
      </c>
      <c r="E48" s="169" t="s">
        <v>140</v>
      </c>
      <c r="F48" s="170">
        <v>4</v>
      </c>
      <c r="G48" s="171"/>
      <c r="H48" s="171"/>
      <c r="I48" s="171">
        <f t="shared" si="4"/>
        <v>0</v>
      </c>
      <c r="J48" s="169">
        <f t="shared" si="5"/>
        <v>20.88</v>
      </c>
      <c r="K48" s="1">
        <f t="shared" si="6"/>
        <v>0</v>
      </c>
      <c r="L48" s="1"/>
      <c r="M48" s="1">
        <f t="shared" si="7"/>
        <v>0</v>
      </c>
      <c r="N48" s="1">
        <v>5.22</v>
      </c>
      <c r="O48" s="1"/>
      <c r="P48" s="161"/>
      <c r="Q48" s="174"/>
      <c r="R48" s="174"/>
      <c r="S48" s="150"/>
      <c r="V48" s="175"/>
      <c r="Z48">
        <v>0</v>
      </c>
    </row>
    <row r="49" spans="1:26" ht="24.95" customHeight="1" x14ac:dyDescent="0.25">
      <c r="A49" s="172"/>
      <c r="B49" s="169" t="s">
        <v>104</v>
      </c>
      <c r="C49" s="173" t="s">
        <v>282</v>
      </c>
      <c r="D49" s="169" t="s">
        <v>283</v>
      </c>
      <c r="E49" s="169" t="s">
        <v>140</v>
      </c>
      <c r="F49" s="170">
        <v>4</v>
      </c>
      <c r="G49" s="171"/>
      <c r="H49" s="171"/>
      <c r="I49" s="171">
        <f t="shared" si="4"/>
        <v>0</v>
      </c>
      <c r="J49" s="169">
        <f t="shared" si="5"/>
        <v>16.36</v>
      </c>
      <c r="K49" s="1">
        <f t="shared" si="6"/>
        <v>0</v>
      </c>
      <c r="L49" s="1"/>
      <c r="M49" s="1">
        <f t="shared" si="7"/>
        <v>0</v>
      </c>
      <c r="N49" s="1">
        <v>4.09</v>
      </c>
      <c r="O49" s="1"/>
      <c r="P49" s="161"/>
      <c r="Q49" s="174"/>
      <c r="R49" s="174"/>
      <c r="S49" s="150"/>
      <c r="V49" s="175"/>
      <c r="Z49">
        <v>0</v>
      </c>
    </row>
    <row r="50" spans="1:26" ht="24.95" customHeight="1" x14ac:dyDescent="0.25">
      <c r="A50" s="172"/>
      <c r="B50" s="169" t="s">
        <v>284</v>
      </c>
      <c r="C50" s="173" t="s">
        <v>285</v>
      </c>
      <c r="D50" s="169" t="s">
        <v>286</v>
      </c>
      <c r="E50" s="169" t="s">
        <v>140</v>
      </c>
      <c r="F50" s="170">
        <v>14</v>
      </c>
      <c r="G50" s="171"/>
      <c r="H50" s="171"/>
      <c r="I50" s="171">
        <f t="shared" si="4"/>
        <v>0</v>
      </c>
      <c r="J50" s="169">
        <f t="shared" si="5"/>
        <v>0.28000000000000003</v>
      </c>
      <c r="K50" s="1">
        <f t="shared" si="6"/>
        <v>0</v>
      </c>
      <c r="L50" s="1"/>
      <c r="M50" s="1">
        <f t="shared" si="7"/>
        <v>0</v>
      </c>
      <c r="N50" s="1">
        <v>0.02</v>
      </c>
      <c r="O50" s="1"/>
      <c r="P50" s="168">
        <v>1.0000000000000001E-5</v>
      </c>
      <c r="Q50" s="174"/>
      <c r="R50" s="174">
        <v>1.0000000000000001E-5</v>
      </c>
      <c r="S50" s="150">
        <f>ROUND(F50*(R50),3)</f>
        <v>0</v>
      </c>
      <c r="V50" s="175"/>
      <c r="Z50">
        <v>0</v>
      </c>
    </row>
    <row r="51" spans="1:26" ht="24.95" customHeight="1" x14ac:dyDescent="0.25">
      <c r="A51" s="172"/>
      <c r="B51" s="169" t="s">
        <v>284</v>
      </c>
      <c r="C51" s="173" t="s">
        <v>287</v>
      </c>
      <c r="D51" s="169" t="s">
        <v>288</v>
      </c>
      <c r="E51" s="169" t="s">
        <v>140</v>
      </c>
      <c r="F51" s="170">
        <v>70</v>
      </c>
      <c r="G51" s="171"/>
      <c r="H51" s="171"/>
      <c r="I51" s="171">
        <f t="shared" si="4"/>
        <v>0</v>
      </c>
      <c r="J51" s="169">
        <f t="shared" si="5"/>
        <v>1.4</v>
      </c>
      <c r="K51" s="1">
        <f t="shared" si="6"/>
        <v>0</v>
      </c>
      <c r="L51" s="1"/>
      <c r="M51" s="1">
        <f t="shared" si="7"/>
        <v>0</v>
      </c>
      <c r="N51" s="1">
        <v>0.02</v>
      </c>
      <c r="O51" s="1"/>
      <c r="P51" s="168">
        <v>1.0000000000000001E-5</v>
      </c>
      <c r="Q51" s="174"/>
      <c r="R51" s="174">
        <v>1.0000000000000001E-5</v>
      </c>
      <c r="S51" s="150">
        <f>ROUND(F51*(R51),3)</f>
        <v>1E-3</v>
      </c>
      <c r="V51" s="175"/>
      <c r="Z51">
        <v>0</v>
      </c>
    </row>
    <row r="52" spans="1:26" ht="24.95" customHeight="1" x14ac:dyDescent="0.25">
      <c r="A52" s="172"/>
      <c r="B52" s="169" t="s">
        <v>289</v>
      </c>
      <c r="C52" s="173" t="s">
        <v>290</v>
      </c>
      <c r="D52" s="169" t="s">
        <v>291</v>
      </c>
      <c r="E52" s="169" t="s">
        <v>140</v>
      </c>
      <c r="F52" s="170">
        <v>13</v>
      </c>
      <c r="G52" s="171"/>
      <c r="H52" s="171"/>
      <c r="I52" s="171">
        <f t="shared" si="4"/>
        <v>0</v>
      </c>
      <c r="J52" s="169">
        <f t="shared" si="5"/>
        <v>8.58</v>
      </c>
      <c r="K52" s="1">
        <f t="shared" si="6"/>
        <v>0</v>
      </c>
      <c r="L52" s="1"/>
      <c r="M52" s="1">
        <f t="shared" si="7"/>
        <v>0</v>
      </c>
      <c r="N52" s="1">
        <v>0.66</v>
      </c>
      <c r="O52" s="1"/>
      <c r="P52" s="168">
        <v>5.0000000000000002E-5</v>
      </c>
      <c r="Q52" s="174"/>
      <c r="R52" s="174">
        <v>5.0000000000000002E-5</v>
      </c>
      <c r="S52" s="150">
        <f>ROUND(F52*(R52),3)</f>
        <v>1E-3</v>
      </c>
      <c r="V52" s="175"/>
      <c r="Z52">
        <v>0</v>
      </c>
    </row>
    <row r="53" spans="1:26" ht="24.95" customHeight="1" x14ac:dyDescent="0.25">
      <c r="A53" s="172"/>
      <c r="B53" s="169" t="s">
        <v>289</v>
      </c>
      <c r="C53" s="173" t="s">
        <v>292</v>
      </c>
      <c r="D53" s="169" t="s">
        <v>293</v>
      </c>
      <c r="E53" s="169" t="s">
        <v>140</v>
      </c>
      <c r="F53" s="170">
        <v>1</v>
      </c>
      <c r="G53" s="171"/>
      <c r="H53" s="171"/>
      <c r="I53" s="171">
        <f t="shared" si="4"/>
        <v>0</v>
      </c>
      <c r="J53" s="169">
        <f t="shared" si="5"/>
        <v>5.19</v>
      </c>
      <c r="K53" s="1">
        <f t="shared" si="6"/>
        <v>0</v>
      </c>
      <c r="L53" s="1"/>
      <c r="M53" s="1">
        <f t="shared" si="7"/>
        <v>0</v>
      </c>
      <c r="N53" s="1">
        <v>5.19</v>
      </c>
      <c r="O53" s="1"/>
      <c r="P53" s="168">
        <v>7.2000000000000005E-4</v>
      </c>
      <c r="Q53" s="174"/>
      <c r="R53" s="174">
        <v>7.2000000000000005E-4</v>
      </c>
      <c r="S53" s="150">
        <f>ROUND(F53*(R53),3)</f>
        <v>1E-3</v>
      </c>
      <c r="V53" s="175"/>
      <c r="Z53">
        <v>0</v>
      </c>
    </row>
    <row r="54" spans="1:26" ht="24.95" customHeight="1" x14ac:dyDescent="0.25">
      <c r="A54" s="172"/>
      <c r="B54" s="169" t="s">
        <v>289</v>
      </c>
      <c r="C54" s="173" t="s">
        <v>294</v>
      </c>
      <c r="D54" s="169" t="s">
        <v>295</v>
      </c>
      <c r="E54" s="169" t="s">
        <v>134</v>
      </c>
      <c r="F54" s="170">
        <v>20</v>
      </c>
      <c r="G54" s="171"/>
      <c r="H54" s="171"/>
      <c r="I54" s="171">
        <f t="shared" si="4"/>
        <v>0</v>
      </c>
      <c r="J54" s="169">
        <f t="shared" si="5"/>
        <v>11</v>
      </c>
      <c r="K54" s="1">
        <f t="shared" si="6"/>
        <v>0</v>
      </c>
      <c r="L54" s="1"/>
      <c r="M54" s="1">
        <f t="shared" si="7"/>
        <v>0</v>
      </c>
      <c r="N54" s="1">
        <v>0.55000000000000004</v>
      </c>
      <c r="O54" s="1"/>
      <c r="P54" s="168">
        <v>2.0000000000000001E-4</v>
      </c>
      <c r="Q54" s="174"/>
      <c r="R54" s="174">
        <v>2.0000000000000001E-4</v>
      </c>
      <c r="S54" s="150">
        <f>ROUND(F54*(R54),3)</f>
        <v>4.0000000000000001E-3</v>
      </c>
      <c r="V54" s="175"/>
      <c r="Z54">
        <v>0</v>
      </c>
    </row>
    <row r="55" spans="1:26" ht="24.95" customHeight="1" x14ac:dyDescent="0.25">
      <c r="A55" s="172"/>
      <c r="B55" s="169" t="s">
        <v>289</v>
      </c>
      <c r="C55" s="173" t="s">
        <v>296</v>
      </c>
      <c r="D55" s="169" t="s">
        <v>297</v>
      </c>
      <c r="E55" s="169" t="s">
        <v>140</v>
      </c>
      <c r="F55" s="170">
        <v>2</v>
      </c>
      <c r="G55" s="171"/>
      <c r="H55" s="171"/>
      <c r="I55" s="171">
        <f t="shared" si="4"/>
        <v>0</v>
      </c>
      <c r="J55" s="169">
        <f t="shared" si="5"/>
        <v>4.46</v>
      </c>
      <c r="K55" s="1">
        <f t="shared" si="6"/>
        <v>0</v>
      </c>
      <c r="L55" s="1"/>
      <c r="M55" s="1">
        <f t="shared" si="7"/>
        <v>0</v>
      </c>
      <c r="N55" s="1">
        <v>2.23</v>
      </c>
      <c r="O55" s="1"/>
      <c r="P55" s="161"/>
      <c r="Q55" s="174"/>
      <c r="R55" s="174"/>
      <c r="S55" s="150"/>
      <c r="V55" s="175"/>
      <c r="Z55">
        <v>0</v>
      </c>
    </row>
    <row r="56" spans="1:26" ht="24.95" customHeight="1" x14ac:dyDescent="0.25">
      <c r="A56" s="172"/>
      <c r="B56" s="169" t="s">
        <v>289</v>
      </c>
      <c r="C56" s="173" t="s">
        <v>298</v>
      </c>
      <c r="D56" s="169" t="s">
        <v>299</v>
      </c>
      <c r="E56" s="169" t="s">
        <v>140</v>
      </c>
      <c r="F56" s="170">
        <v>1</v>
      </c>
      <c r="G56" s="171"/>
      <c r="H56" s="171"/>
      <c r="I56" s="171">
        <f t="shared" si="4"/>
        <v>0</v>
      </c>
      <c r="J56" s="169">
        <f t="shared" si="5"/>
        <v>3.07</v>
      </c>
      <c r="K56" s="1">
        <f t="shared" si="6"/>
        <v>0</v>
      </c>
      <c r="L56" s="1"/>
      <c r="M56" s="1">
        <f t="shared" si="7"/>
        <v>0</v>
      </c>
      <c r="N56" s="1">
        <v>3.07</v>
      </c>
      <c r="O56" s="1"/>
      <c r="P56" s="161"/>
      <c r="Q56" s="174"/>
      <c r="R56" s="174"/>
      <c r="S56" s="150"/>
      <c r="V56" s="175"/>
      <c r="Z56">
        <v>0</v>
      </c>
    </row>
    <row r="57" spans="1:26" ht="24.95" customHeight="1" x14ac:dyDescent="0.25">
      <c r="A57" s="172"/>
      <c r="B57" s="169" t="s">
        <v>289</v>
      </c>
      <c r="C57" s="173" t="s">
        <v>300</v>
      </c>
      <c r="D57" s="169" t="s">
        <v>301</v>
      </c>
      <c r="E57" s="169" t="s">
        <v>140</v>
      </c>
      <c r="F57" s="170">
        <v>2</v>
      </c>
      <c r="G57" s="171"/>
      <c r="H57" s="171"/>
      <c r="I57" s="171">
        <f t="shared" si="4"/>
        <v>0</v>
      </c>
      <c r="J57" s="169">
        <f t="shared" si="5"/>
        <v>4.9000000000000004</v>
      </c>
      <c r="K57" s="1">
        <f t="shared" si="6"/>
        <v>0</v>
      </c>
      <c r="L57" s="1"/>
      <c r="M57" s="1">
        <f t="shared" si="7"/>
        <v>0</v>
      </c>
      <c r="N57" s="1">
        <v>2.4500000000000002</v>
      </c>
      <c r="O57" s="1"/>
      <c r="P57" s="161"/>
      <c r="Q57" s="174"/>
      <c r="R57" s="174"/>
      <c r="S57" s="150"/>
      <c r="V57" s="175"/>
      <c r="Z57">
        <v>0</v>
      </c>
    </row>
    <row r="58" spans="1:26" ht="24.95" customHeight="1" x14ac:dyDescent="0.25">
      <c r="A58" s="172"/>
      <c r="B58" s="169" t="s">
        <v>289</v>
      </c>
      <c r="C58" s="173" t="s">
        <v>302</v>
      </c>
      <c r="D58" s="169" t="s">
        <v>303</v>
      </c>
      <c r="E58" s="169" t="s">
        <v>140</v>
      </c>
      <c r="F58" s="170">
        <v>3</v>
      </c>
      <c r="G58" s="171"/>
      <c r="H58" s="171"/>
      <c r="I58" s="171">
        <f t="shared" si="4"/>
        <v>0</v>
      </c>
      <c r="J58" s="169">
        <f t="shared" si="5"/>
        <v>7.05</v>
      </c>
      <c r="K58" s="1">
        <f t="shared" si="6"/>
        <v>0</v>
      </c>
      <c r="L58" s="1"/>
      <c r="M58" s="1">
        <f t="shared" si="7"/>
        <v>0</v>
      </c>
      <c r="N58" s="1">
        <v>2.35</v>
      </c>
      <c r="O58" s="1"/>
      <c r="P58" s="161"/>
      <c r="Q58" s="174"/>
      <c r="R58" s="174"/>
      <c r="S58" s="150"/>
      <c r="V58" s="175"/>
      <c r="Z58">
        <v>0</v>
      </c>
    </row>
    <row r="59" spans="1:26" ht="24.95" customHeight="1" x14ac:dyDescent="0.25">
      <c r="A59" s="172"/>
      <c r="B59" s="169" t="s">
        <v>289</v>
      </c>
      <c r="C59" s="173" t="s">
        <v>304</v>
      </c>
      <c r="D59" s="169" t="s">
        <v>305</v>
      </c>
      <c r="E59" s="169" t="s">
        <v>140</v>
      </c>
      <c r="F59" s="170">
        <v>4</v>
      </c>
      <c r="G59" s="171"/>
      <c r="H59" s="171"/>
      <c r="I59" s="171">
        <f t="shared" si="4"/>
        <v>0</v>
      </c>
      <c r="J59" s="169">
        <f t="shared" si="5"/>
        <v>10.84</v>
      </c>
      <c r="K59" s="1">
        <f t="shared" si="6"/>
        <v>0</v>
      </c>
      <c r="L59" s="1"/>
      <c r="M59" s="1">
        <f t="shared" si="7"/>
        <v>0</v>
      </c>
      <c r="N59" s="1">
        <v>2.71</v>
      </c>
      <c r="O59" s="1"/>
      <c r="P59" s="161"/>
      <c r="Q59" s="174"/>
      <c r="R59" s="174"/>
      <c r="S59" s="150"/>
      <c r="V59" s="175"/>
      <c r="Z59">
        <v>0</v>
      </c>
    </row>
    <row r="60" spans="1:26" ht="24.95" customHeight="1" x14ac:dyDescent="0.25">
      <c r="A60" s="172"/>
      <c r="B60" s="169" t="s">
        <v>289</v>
      </c>
      <c r="C60" s="173" t="s">
        <v>306</v>
      </c>
      <c r="D60" s="169" t="s">
        <v>307</v>
      </c>
      <c r="E60" s="169" t="s">
        <v>140</v>
      </c>
      <c r="F60" s="170">
        <v>3</v>
      </c>
      <c r="G60" s="171"/>
      <c r="H60" s="171"/>
      <c r="I60" s="171">
        <f t="shared" si="4"/>
        <v>0</v>
      </c>
      <c r="J60" s="169">
        <f t="shared" si="5"/>
        <v>1.71</v>
      </c>
      <c r="K60" s="1">
        <f t="shared" si="6"/>
        <v>0</v>
      </c>
      <c r="L60" s="1"/>
      <c r="M60" s="1">
        <f t="shared" si="7"/>
        <v>0</v>
      </c>
      <c r="N60" s="1">
        <v>0.56999999999999995</v>
      </c>
      <c r="O60" s="1"/>
      <c r="P60" s="161"/>
      <c r="Q60" s="174"/>
      <c r="R60" s="174"/>
      <c r="S60" s="150"/>
      <c r="V60" s="175"/>
      <c r="Z60">
        <v>0</v>
      </c>
    </row>
    <row r="61" spans="1:26" ht="24.95" customHeight="1" x14ac:dyDescent="0.25">
      <c r="A61" s="172"/>
      <c r="B61" s="169" t="s">
        <v>289</v>
      </c>
      <c r="C61" s="173" t="s">
        <v>306</v>
      </c>
      <c r="D61" s="169" t="s">
        <v>307</v>
      </c>
      <c r="E61" s="169" t="s">
        <v>140</v>
      </c>
      <c r="F61" s="170">
        <v>4</v>
      </c>
      <c r="G61" s="171"/>
      <c r="H61" s="171"/>
      <c r="I61" s="171">
        <f t="shared" si="4"/>
        <v>0</v>
      </c>
      <c r="J61" s="169">
        <f t="shared" si="5"/>
        <v>2.2799999999999998</v>
      </c>
      <c r="K61" s="1">
        <f t="shared" si="6"/>
        <v>0</v>
      </c>
      <c r="L61" s="1"/>
      <c r="M61" s="1">
        <f t="shared" si="7"/>
        <v>0</v>
      </c>
      <c r="N61" s="1">
        <v>0.56999999999999995</v>
      </c>
      <c r="O61" s="1"/>
      <c r="P61" s="161"/>
      <c r="Q61" s="174"/>
      <c r="R61" s="174"/>
      <c r="S61" s="150"/>
      <c r="V61" s="175"/>
      <c r="Z61">
        <v>0</v>
      </c>
    </row>
    <row r="62" spans="1:26" ht="24.95" customHeight="1" x14ac:dyDescent="0.25">
      <c r="A62" s="172"/>
      <c r="B62" s="169" t="s">
        <v>289</v>
      </c>
      <c r="C62" s="173" t="s">
        <v>306</v>
      </c>
      <c r="D62" s="169" t="s">
        <v>307</v>
      </c>
      <c r="E62" s="169" t="s">
        <v>140</v>
      </c>
      <c r="F62" s="170">
        <v>8</v>
      </c>
      <c r="G62" s="171"/>
      <c r="H62" s="171"/>
      <c r="I62" s="171">
        <f t="shared" si="4"/>
        <v>0</v>
      </c>
      <c r="J62" s="169">
        <f t="shared" si="5"/>
        <v>4.5599999999999996</v>
      </c>
      <c r="K62" s="1">
        <f t="shared" si="6"/>
        <v>0</v>
      </c>
      <c r="L62" s="1"/>
      <c r="M62" s="1">
        <f t="shared" si="7"/>
        <v>0</v>
      </c>
      <c r="N62" s="1">
        <v>0.56999999999999995</v>
      </c>
      <c r="O62" s="1"/>
      <c r="P62" s="161"/>
      <c r="Q62" s="174"/>
      <c r="R62" s="174"/>
      <c r="S62" s="150"/>
      <c r="V62" s="175"/>
      <c r="Z62">
        <v>0</v>
      </c>
    </row>
    <row r="63" spans="1:26" ht="24.95" customHeight="1" x14ac:dyDescent="0.25">
      <c r="A63" s="172"/>
      <c r="B63" s="169" t="s">
        <v>289</v>
      </c>
      <c r="C63" s="173" t="s">
        <v>308</v>
      </c>
      <c r="D63" s="169" t="s">
        <v>309</v>
      </c>
      <c r="E63" s="169" t="s">
        <v>140</v>
      </c>
      <c r="F63" s="170">
        <v>8</v>
      </c>
      <c r="G63" s="171"/>
      <c r="H63" s="171"/>
      <c r="I63" s="171">
        <f t="shared" si="4"/>
        <v>0</v>
      </c>
      <c r="J63" s="169">
        <f t="shared" si="5"/>
        <v>18</v>
      </c>
      <c r="K63" s="1">
        <f t="shared" si="6"/>
        <v>0</v>
      </c>
      <c r="L63" s="1"/>
      <c r="M63" s="1">
        <f t="shared" si="7"/>
        <v>0</v>
      </c>
      <c r="N63" s="1">
        <v>2.25</v>
      </c>
      <c r="O63" s="1"/>
      <c r="P63" s="168">
        <v>1E-4</v>
      </c>
      <c r="Q63" s="174"/>
      <c r="R63" s="174">
        <v>1E-4</v>
      </c>
      <c r="S63" s="150">
        <f>ROUND(F63*(R63),3)</f>
        <v>1E-3</v>
      </c>
      <c r="V63" s="175"/>
      <c r="Z63">
        <v>0</v>
      </c>
    </row>
    <row r="64" spans="1:26" ht="24.95" customHeight="1" x14ac:dyDescent="0.25">
      <c r="A64" s="172"/>
      <c r="B64" s="169" t="s">
        <v>289</v>
      </c>
      <c r="C64" s="173" t="s">
        <v>310</v>
      </c>
      <c r="D64" s="169" t="s">
        <v>311</v>
      </c>
      <c r="E64" s="169" t="s">
        <v>140</v>
      </c>
      <c r="F64" s="170">
        <v>10</v>
      </c>
      <c r="G64" s="171"/>
      <c r="H64" s="171"/>
      <c r="I64" s="171">
        <f t="shared" si="4"/>
        <v>0</v>
      </c>
      <c r="J64" s="169">
        <f t="shared" si="5"/>
        <v>64.099999999999994</v>
      </c>
      <c r="K64" s="1">
        <f t="shared" si="6"/>
        <v>0</v>
      </c>
      <c r="L64" s="1"/>
      <c r="M64" s="1">
        <f t="shared" si="7"/>
        <v>0</v>
      </c>
      <c r="N64" s="1">
        <v>6.41</v>
      </c>
      <c r="O64" s="1"/>
      <c r="P64" s="168">
        <v>6.9999999999999994E-5</v>
      </c>
      <c r="Q64" s="174"/>
      <c r="R64" s="174">
        <v>6.9999999999999994E-5</v>
      </c>
      <c r="S64" s="150">
        <f>ROUND(F64*(R64),3)</f>
        <v>1E-3</v>
      </c>
      <c r="V64" s="175"/>
      <c r="Z64">
        <v>0</v>
      </c>
    </row>
    <row r="65" spans="1:26" ht="24.95" customHeight="1" x14ac:dyDescent="0.25">
      <c r="A65" s="172"/>
      <c r="B65" s="169" t="s">
        <v>289</v>
      </c>
      <c r="C65" s="173" t="s">
        <v>312</v>
      </c>
      <c r="D65" s="169" t="s">
        <v>313</v>
      </c>
      <c r="E65" s="169" t="s">
        <v>140</v>
      </c>
      <c r="F65" s="170">
        <v>60</v>
      </c>
      <c r="G65" s="171"/>
      <c r="H65" s="171"/>
      <c r="I65" s="171">
        <f t="shared" si="4"/>
        <v>0</v>
      </c>
      <c r="J65" s="169">
        <f t="shared" si="5"/>
        <v>34.799999999999997</v>
      </c>
      <c r="K65" s="1">
        <f t="shared" si="6"/>
        <v>0</v>
      </c>
      <c r="L65" s="1"/>
      <c r="M65" s="1">
        <f t="shared" si="7"/>
        <v>0</v>
      </c>
      <c r="N65" s="1">
        <v>0.57999999999999996</v>
      </c>
      <c r="O65" s="1"/>
      <c r="P65" s="161"/>
      <c r="Q65" s="174"/>
      <c r="R65" s="174"/>
      <c r="S65" s="150"/>
      <c r="V65" s="175"/>
      <c r="Z65">
        <v>0</v>
      </c>
    </row>
    <row r="66" spans="1:26" ht="24.95" customHeight="1" x14ac:dyDescent="0.25">
      <c r="A66" s="172"/>
      <c r="B66" s="169" t="s">
        <v>289</v>
      </c>
      <c r="C66" s="173" t="s">
        <v>314</v>
      </c>
      <c r="D66" s="169" t="s">
        <v>315</v>
      </c>
      <c r="E66" s="169" t="s">
        <v>140</v>
      </c>
      <c r="F66" s="170">
        <v>15</v>
      </c>
      <c r="G66" s="171"/>
      <c r="H66" s="171"/>
      <c r="I66" s="171">
        <f t="shared" si="4"/>
        <v>0</v>
      </c>
      <c r="J66" s="169">
        <f t="shared" si="5"/>
        <v>2.25</v>
      </c>
      <c r="K66" s="1">
        <f t="shared" si="6"/>
        <v>0</v>
      </c>
      <c r="L66" s="1"/>
      <c r="M66" s="1">
        <f t="shared" si="7"/>
        <v>0</v>
      </c>
      <c r="N66" s="1">
        <v>0.15</v>
      </c>
      <c r="O66" s="1"/>
      <c r="P66" s="161"/>
      <c r="Q66" s="174"/>
      <c r="R66" s="174"/>
      <c r="S66" s="150"/>
      <c r="V66" s="175"/>
      <c r="Z66">
        <v>0</v>
      </c>
    </row>
    <row r="67" spans="1:26" ht="24.95" customHeight="1" x14ac:dyDescent="0.25">
      <c r="A67" s="172"/>
      <c r="B67" s="169" t="s">
        <v>289</v>
      </c>
      <c r="C67" s="173" t="s">
        <v>316</v>
      </c>
      <c r="D67" s="169" t="s">
        <v>317</v>
      </c>
      <c r="E67" s="169" t="s">
        <v>140</v>
      </c>
      <c r="F67" s="170">
        <v>5</v>
      </c>
      <c r="G67" s="171"/>
      <c r="H67" s="171"/>
      <c r="I67" s="171">
        <f t="shared" si="4"/>
        <v>0</v>
      </c>
      <c r="J67" s="169">
        <f t="shared" si="5"/>
        <v>5.15</v>
      </c>
      <c r="K67" s="1">
        <f t="shared" si="6"/>
        <v>0</v>
      </c>
      <c r="L67" s="1"/>
      <c r="M67" s="1">
        <f t="shared" si="7"/>
        <v>0</v>
      </c>
      <c r="N67" s="1">
        <v>1.03</v>
      </c>
      <c r="O67" s="1"/>
      <c r="P67" s="161"/>
      <c r="Q67" s="174"/>
      <c r="R67" s="174"/>
      <c r="S67" s="150"/>
      <c r="V67" s="175"/>
      <c r="Z67">
        <v>0</v>
      </c>
    </row>
    <row r="68" spans="1:26" ht="24.95" customHeight="1" x14ac:dyDescent="0.25">
      <c r="A68" s="172"/>
      <c r="B68" s="169" t="s">
        <v>289</v>
      </c>
      <c r="C68" s="173" t="s">
        <v>318</v>
      </c>
      <c r="D68" s="169" t="s">
        <v>319</v>
      </c>
      <c r="E68" s="169" t="s">
        <v>140</v>
      </c>
      <c r="F68" s="170">
        <v>4</v>
      </c>
      <c r="G68" s="171"/>
      <c r="H68" s="171"/>
      <c r="I68" s="171">
        <f t="shared" si="4"/>
        <v>0</v>
      </c>
      <c r="J68" s="169">
        <f t="shared" si="5"/>
        <v>11.6</v>
      </c>
      <c r="K68" s="1">
        <f t="shared" si="6"/>
        <v>0</v>
      </c>
      <c r="L68" s="1"/>
      <c r="M68" s="1">
        <f t="shared" si="7"/>
        <v>0</v>
      </c>
      <c r="N68" s="1">
        <v>2.9</v>
      </c>
      <c r="O68" s="1"/>
      <c r="P68" s="168">
        <v>1.6000000000000001E-4</v>
      </c>
      <c r="Q68" s="174"/>
      <c r="R68" s="174">
        <v>1.6000000000000001E-4</v>
      </c>
      <c r="S68" s="150">
        <f>ROUND(F68*(R68),3)</f>
        <v>1E-3</v>
      </c>
      <c r="V68" s="175"/>
      <c r="Z68">
        <v>0</v>
      </c>
    </row>
    <row r="69" spans="1:26" ht="24.95" customHeight="1" x14ac:dyDescent="0.25">
      <c r="A69" s="172"/>
      <c r="B69" s="169" t="s">
        <v>289</v>
      </c>
      <c r="C69" s="173" t="s">
        <v>320</v>
      </c>
      <c r="D69" s="169" t="s">
        <v>321</v>
      </c>
      <c r="E69" s="169" t="s">
        <v>140</v>
      </c>
      <c r="F69" s="170">
        <v>14</v>
      </c>
      <c r="G69" s="171"/>
      <c r="H69" s="171"/>
      <c r="I69" s="171">
        <f t="shared" si="4"/>
        <v>0</v>
      </c>
      <c r="J69" s="169">
        <f t="shared" si="5"/>
        <v>19.88</v>
      </c>
      <c r="K69" s="1">
        <f t="shared" si="6"/>
        <v>0</v>
      </c>
      <c r="L69" s="1"/>
      <c r="M69" s="1">
        <f t="shared" si="7"/>
        <v>0</v>
      </c>
      <c r="N69" s="1">
        <v>1.42</v>
      </c>
      <c r="O69" s="1"/>
      <c r="P69" s="161"/>
      <c r="Q69" s="174"/>
      <c r="R69" s="174"/>
      <c r="S69" s="150"/>
      <c r="V69" s="175"/>
      <c r="Z69">
        <v>0</v>
      </c>
    </row>
    <row r="70" spans="1:26" ht="24.95" customHeight="1" x14ac:dyDescent="0.25">
      <c r="A70" s="172"/>
      <c r="B70" s="169" t="s">
        <v>289</v>
      </c>
      <c r="C70" s="173" t="s">
        <v>320</v>
      </c>
      <c r="D70" s="169" t="s">
        <v>321</v>
      </c>
      <c r="E70" s="169" t="s">
        <v>140</v>
      </c>
      <c r="F70" s="170">
        <v>8</v>
      </c>
      <c r="G70" s="171"/>
      <c r="H70" s="171"/>
      <c r="I70" s="171">
        <f t="shared" si="4"/>
        <v>0</v>
      </c>
      <c r="J70" s="169">
        <f t="shared" si="5"/>
        <v>11.36</v>
      </c>
      <c r="K70" s="1">
        <f t="shared" si="6"/>
        <v>0</v>
      </c>
      <c r="L70" s="1"/>
      <c r="M70" s="1">
        <f t="shared" si="7"/>
        <v>0</v>
      </c>
      <c r="N70" s="1">
        <v>1.42</v>
      </c>
      <c r="O70" s="1"/>
      <c r="P70" s="161"/>
      <c r="Q70" s="174"/>
      <c r="R70" s="174"/>
      <c r="S70" s="150"/>
      <c r="V70" s="175"/>
      <c r="Z70">
        <v>0</v>
      </c>
    </row>
    <row r="71" spans="1:26" x14ac:dyDescent="0.25">
      <c r="A71" s="150"/>
      <c r="B71" s="150"/>
      <c r="C71" s="150"/>
      <c r="D71" s="150" t="s">
        <v>201</v>
      </c>
      <c r="E71" s="150"/>
      <c r="F71" s="168"/>
      <c r="G71" s="153"/>
      <c r="H71" s="153"/>
      <c r="I71" s="153">
        <f>ROUND((SUM(I10:I70))/1,2)</f>
        <v>0</v>
      </c>
      <c r="J71" s="150"/>
      <c r="K71" s="150"/>
      <c r="L71" s="150">
        <f>ROUND((SUM(L10:L70))/1,2)</f>
        <v>0</v>
      </c>
      <c r="M71" s="150">
        <f>ROUND((SUM(M10:M70))/1,2)</f>
        <v>0</v>
      </c>
      <c r="N71" s="150"/>
      <c r="O71" s="150"/>
      <c r="P71" s="177"/>
      <c r="S71" s="168">
        <f>ROUND((SUM(S10:S70))/1,2)</f>
        <v>0.01</v>
      </c>
      <c r="V71">
        <f>ROUND((SUM(V10:V70))/1,2)</f>
        <v>0</v>
      </c>
    </row>
    <row r="72" spans="1:26" x14ac:dyDescent="0.25">
      <c r="A72" s="1"/>
      <c r="B72" s="1"/>
      <c r="C72" s="1"/>
      <c r="D72" s="1"/>
      <c r="E72" s="1"/>
      <c r="F72" s="161"/>
      <c r="G72" s="143"/>
      <c r="H72" s="143"/>
      <c r="I72" s="143"/>
      <c r="J72" s="1"/>
      <c r="K72" s="1"/>
      <c r="L72" s="1"/>
      <c r="M72" s="1"/>
      <c r="N72" s="1"/>
      <c r="O72" s="1"/>
      <c r="P72" s="1"/>
      <c r="S72" s="1"/>
    </row>
    <row r="73" spans="1:26" x14ac:dyDescent="0.25">
      <c r="A73" s="150"/>
      <c r="B73" s="150"/>
      <c r="C73" s="150"/>
      <c r="D73" s="2" t="s">
        <v>200</v>
      </c>
      <c r="E73" s="150"/>
      <c r="F73" s="168"/>
      <c r="G73" s="153"/>
      <c r="H73" s="153">
        <f>ROUND((SUM(M9:M72))/2,2)</f>
        <v>0</v>
      </c>
      <c r="I73" s="153">
        <f>ROUND((SUM(I9:I72))/2,2)</f>
        <v>0</v>
      </c>
      <c r="J73" s="150"/>
      <c r="K73" s="150"/>
      <c r="L73" s="150">
        <f>ROUND((SUM(L9:L72))/2,2)</f>
        <v>0</v>
      </c>
      <c r="M73" s="150">
        <f>ROUND((SUM(M9:M72))/2,2)</f>
        <v>0</v>
      </c>
      <c r="N73" s="150"/>
      <c r="O73" s="150"/>
      <c r="P73" s="177"/>
      <c r="S73" s="177">
        <f>ROUND((SUM(S9:S72))/2,2)</f>
        <v>0.01</v>
      </c>
      <c r="V73">
        <f>ROUND((SUM(V9:V72))/2,2)</f>
        <v>0</v>
      </c>
    </row>
    <row r="74" spans="1:26" x14ac:dyDescent="0.25">
      <c r="A74" s="178"/>
      <c r="B74" s="178"/>
      <c r="C74" s="178"/>
      <c r="D74" s="178" t="s">
        <v>75</v>
      </c>
      <c r="E74" s="178"/>
      <c r="F74" s="179"/>
      <c r="G74" s="180"/>
      <c r="H74" s="180">
        <f>ROUND((SUM(M9:M73))/3,2)</f>
        <v>0</v>
      </c>
      <c r="I74" s="180">
        <f>ROUND((SUM(I9:I73))/3,2)</f>
        <v>0</v>
      </c>
      <c r="J74" s="178"/>
      <c r="K74" s="178">
        <f>ROUND((SUM(K9:K73))/3,2)</f>
        <v>0</v>
      </c>
      <c r="L74" s="178">
        <f>ROUND((SUM(L9:L73))/3,2)</f>
        <v>0</v>
      </c>
      <c r="M74" s="178">
        <f>ROUND((SUM(M9:M73))/3,2)</f>
        <v>0</v>
      </c>
      <c r="N74" s="178"/>
      <c r="O74" s="178"/>
      <c r="P74" s="179"/>
      <c r="Q74" s="181"/>
      <c r="R74" s="181"/>
      <c r="S74" s="179">
        <f>ROUND((SUM(S9:S73))/3,2)</f>
        <v>0.01</v>
      </c>
      <c r="T74" s="181"/>
      <c r="U74" s="181"/>
      <c r="V74" s="181">
        <f>ROUND((SUM(V9:V73))/3,2)</f>
        <v>0</v>
      </c>
      <c r="Z74">
        <f>(SUM(Z9:Z73))</f>
        <v>0</v>
      </c>
    </row>
  </sheetData>
  <mergeCells count="3">
    <mergeCell ref="B1:H1"/>
    <mergeCell ref="B2:H2"/>
    <mergeCell ref="B3:H3"/>
  </mergeCells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Šatne pre futbalový klub  Zámutov / SO 01 - Šatne -  ELI</oddHeader>
    <oddFooter>&amp;RStrana &amp;P z &amp;N    &amp;L&amp;7Spracované systémom Systematic®pyramida.wsn, tel.: 051 77 10 585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15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207" t="s">
        <v>1</v>
      </c>
      <c r="C2" s="208"/>
      <c r="D2" s="208"/>
      <c r="E2" s="208"/>
      <c r="F2" s="208"/>
      <c r="G2" s="208"/>
      <c r="H2" s="208"/>
      <c r="I2" s="208"/>
      <c r="J2" s="209"/>
    </row>
    <row r="3" spans="1:23" ht="18" customHeight="1" x14ac:dyDescent="0.25">
      <c r="A3" s="11"/>
      <c r="B3" s="34" t="s">
        <v>322</v>
      </c>
      <c r="C3" s="35"/>
      <c r="D3" s="36"/>
      <c r="E3" s="36"/>
      <c r="F3" s="36"/>
      <c r="G3" s="16"/>
      <c r="H3" s="16"/>
      <c r="I3" s="37" t="s">
        <v>16</v>
      </c>
      <c r="J3" s="30"/>
    </row>
    <row r="4" spans="1:23" ht="18" customHeight="1" x14ac:dyDescent="0.25">
      <c r="A4" s="11"/>
      <c r="B4" s="22"/>
      <c r="C4" s="19"/>
      <c r="D4" s="16"/>
      <c r="E4" s="16"/>
      <c r="F4" s="16"/>
      <c r="G4" s="16"/>
      <c r="H4" s="16"/>
      <c r="I4" s="37" t="s">
        <v>18</v>
      </c>
      <c r="J4" s="30"/>
    </row>
    <row r="5" spans="1:23" ht="18" customHeight="1" thickBot="1" x14ac:dyDescent="0.3">
      <c r="A5" s="11"/>
      <c r="B5" s="38" t="s">
        <v>19</v>
      </c>
      <c r="C5" s="19"/>
      <c r="D5" s="16"/>
      <c r="E5" s="16"/>
      <c r="F5" s="39" t="s">
        <v>20</v>
      </c>
      <c r="G5" s="16"/>
      <c r="H5" s="16"/>
      <c r="I5" s="37" t="s">
        <v>21</v>
      </c>
      <c r="J5" s="40" t="s">
        <v>22</v>
      </c>
    </row>
    <row r="6" spans="1:23" ht="20.100000000000001" customHeight="1" thickTop="1" x14ac:dyDescent="0.25">
      <c r="A6" s="11"/>
      <c r="B6" s="201" t="s">
        <v>23</v>
      </c>
      <c r="C6" s="202"/>
      <c r="D6" s="202"/>
      <c r="E6" s="202"/>
      <c r="F6" s="202"/>
      <c r="G6" s="202"/>
      <c r="H6" s="202"/>
      <c r="I6" s="202"/>
      <c r="J6" s="203"/>
    </row>
    <row r="7" spans="1:23" ht="18" customHeight="1" x14ac:dyDescent="0.25">
      <c r="A7" s="11"/>
      <c r="B7" s="49" t="s">
        <v>26</v>
      </c>
      <c r="C7" s="42"/>
      <c r="D7" s="17"/>
      <c r="E7" s="17"/>
      <c r="F7" s="17"/>
      <c r="G7" s="50" t="s">
        <v>27</v>
      </c>
      <c r="H7" s="17"/>
      <c r="I7" s="28"/>
      <c r="J7" s="43"/>
    </row>
    <row r="8" spans="1:23" ht="20.100000000000001" customHeight="1" x14ac:dyDescent="0.25">
      <c r="A8" s="11"/>
      <c r="B8" s="204" t="s">
        <v>24</v>
      </c>
      <c r="C8" s="205"/>
      <c r="D8" s="205"/>
      <c r="E8" s="205"/>
      <c r="F8" s="205"/>
      <c r="G8" s="205"/>
      <c r="H8" s="205"/>
      <c r="I8" s="205"/>
      <c r="J8" s="206"/>
    </row>
    <row r="9" spans="1:23" ht="18" customHeight="1" x14ac:dyDescent="0.25">
      <c r="A9" s="11"/>
      <c r="B9" s="38" t="s">
        <v>26</v>
      </c>
      <c r="C9" s="19"/>
      <c r="D9" s="16"/>
      <c r="E9" s="16"/>
      <c r="F9" s="16"/>
      <c r="G9" s="39" t="s">
        <v>27</v>
      </c>
      <c r="H9" s="16"/>
      <c r="I9" s="27"/>
      <c r="J9" s="30"/>
    </row>
    <row r="10" spans="1:23" ht="20.100000000000001" customHeight="1" x14ac:dyDescent="0.25">
      <c r="A10" s="11"/>
      <c r="B10" s="204" t="s">
        <v>25</v>
      </c>
      <c r="C10" s="205"/>
      <c r="D10" s="205"/>
      <c r="E10" s="205"/>
      <c r="F10" s="205"/>
      <c r="G10" s="205"/>
      <c r="H10" s="205"/>
      <c r="I10" s="205"/>
      <c r="J10" s="206"/>
    </row>
    <row r="11" spans="1:23" ht="18" customHeight="1" thickBot="1" x14ac:dyDescent="0.3">
      <c r="A11" s="11"/>
      <c r="B11" s="38" t="s">
        <v>26</v>
      </c>
      <c r="C11" s="19"/>
      <c r="D11" s="16"/>
      <c r="E11" s="16"/>
      <c r="F11" s="16"/>
      <c r="G11" s="39" t="s">
        <v>27</v>
      </c>
      <c r="H11" s="16"/>
      <c r="I11" s="27"/>
      <c r="J11" s="30"/>
    </row>
    <row r="12" spans="1:23" ht="18" customHeight="1" thickTop="1" x14ac:dyDescent="0.25">
      <c r="A12" s="11"/>
      <c r="B12" s="44"/>
      <c r="C12" s="45"/>
      <c r="D12" s="46"/>
      <c r="E12" s="46"/>
      <c r="F12" s="46"/>
      <c r="G12" s="46"/>
      <c r="H12" s="46"/>
      <c r="I12" s="47"/>
      <c r="J12" s="48"/>
    </row>
    <row r="13" spans="1:23" ht="18" customHeight="1" x14ac:dyDescent="0.25">
      <c r="A13" s="11"/>
      <c r="B13" s="41"/>
      <c r="C13" s="42"/>
      <c r="D13" s="17"/>
      <c r="E13" s="17"/>
      <c r="F13" s="17"/>
      <c r="G13" s="17"/>
      <c r="H13" s="17"/>
      <c r="I13" s="28"/>
      <c r="J13" s="43"/>
    </row>
    <row r="14" spans="1:23" ht="18" customHeight="1" thickBot="1" x14ac:dyDescent="0.3">
      <c r="A14" s="11"/>
      <c r="B14" s="22"/>
      <c r="C14" s="19"/>
      <c r="D14" s="16"/>
      <c r="E14" s="16"/>
      <c r="F14" s="16"/>
      <c r="G14" s="16"/>
      <c r="H14" s="16"/>
      <c r="I14" s="27"/>
      <c r="J14" s="30"/>
    </row>
    <row r="15" spans="1:23" ht="18" customHeight="1" thickTop="1" x14ac:dyDescent="0.25">
      <c r="A15" s="11"/>
      <c r="B15" s="83" t="s">
        <v>28</v>
      </c>
      <c r="C15" s="84" t="s">
        <v>6</v>
      </c>
      <c r="D15" s="84" t="s">
        <v>55</v>
      </c>
      <c r="E15" s="85" t="s">
        <v>56</v>
      </c>
      <c r="F15" s="97" t="s">
        <v>57</v>
      </c>
      <c r="G15" s="51" t="s">
        <v>33</v>
      </c>
      <c r="H15" s="54" t="s">
        <v>34</v>
      </c>
      <c r="I15" s="26"/>
      <c r="J15" s="48"/>
    </row>
    <row r="16" spans="1:23" ht="18" customHeight="1" x14ac:dyDescent="0.25">
      <c r="A16" s="11"/>
      <c r="B16" s="86">
        <v>1</v>
      </c>
      <c r="C16" s="87" t="s">
        <v>29</v>
      </c>
      <c r="D16" s="88">
        <f>'Rekap 13998'!B14</f>
        <v>0</v>
      </c>
      <c r="E16" s="89">
        <f>'Rekap 13998'!C14</f>
        <v>0</v>
      </c>
      <c r="F16" s="98">
        <f>'Rekap 13998'!D14</f>
        <v>0</v>
      </c>
      <c r="G16" s="52">
        <v>6</v>
      </c>
      <c r="H16" s="107" t="s">
        <v>35</v>
      </c>
      <c r="I16" s="121"/>
      <c r="J16" s="118">
        <v>0</v>
      </c>
    </row>
    <row r="17" spans="1:26" ht="18" customHeight="1" x14ac:dyDescent="0.25">
      <c r="A17" s="11"/>
      <c r="B17" s="59">
        <v>2</v>
      </c>
      <c r="C17" s="63" t="s">
        <v>30</v>
      </c>
      <c r="D17" s="70">
        <f>'Rekap 13998'!B21</f>
        <v>0</v>
      </c>
      <c r="E17" s="68">
        <f>'Rekap 13998'!C21</f>
        <v>0</v>
      </c>
      <c r="F17" s="73">
        <f>'Rekap 13998'!D21</f>
        <v>0</v>
      </c>
      <c r="G17" s="53">
        <v>7</v>
      </c>
      <c r="H17" s="108" t="s">
        <v>36</v>
      </c>
      <c r="I17" s="121"/>
      <c r="J17" s="119">
        <f>'SO 13998'!Z93</f>
        <v>0</v>
      </c>
    </row>
    <row r="18" spans="1:26" ht="18" customHeight="1" x14ac:dyDescent="0.25">
      <c r="A18" s="11"/>
      <c r="B18" s="60">
        <v>3</v>
      </c>
      <c r="C18" s="64" t="s">
        <v>31</v>
      </c>
      <c r="D18" s="71"/>
      <c r="E18" s="69"/>
      <c r="F18" s="74"/>
      <c r="G18" s="53">
        <v>8</v>
      </c>
      <c r="H18" s="108" t="s">
        <v>37</v>
      </c>
      <c r="I18" s="121"/>
      <c r="J18" s="119">
        <v>0</v>
      </c>
    </row>
    <row r="19" spans="1:26" ht="18" customHeight="1" x14ac:dyDescent="0.25">
      <c r="A19" s="11"/>
      <c r="B19" s="60">
        <v>4</v>
      </c>
      <c r="C19" s="65"/>
      <c r="D19" s="71"/>
      <c r="E19" s="69"/>
      <c r="F19" s="74"/>
      <c r="G19" s="53">
        <v>9</v>
      </c>
      <c r="H19" s="117"/>
      <c r="I19" s="121"/>
      <c r="J19" s="120"/>
    </row>
    <row r="20" spans="1:26" ht="18" customHeight="1" thickBot="1" x14ac:dyDescent="0.3">
      <c r="A20" s="11"/>
      <c r="B20" s="60">
        <v>5</v>
      </c>
      <c r="C20" s="66" t="s">
        <v>32</v>
      </c>
      <c r="D20" s="72"/>
      <c r="E20" s="92"/>
      <c r="F20" s="99">
        <f>SUM(F16:F19)</f>
        <v>0</v>
      </c>
      <c r="G20" s="53">
        <v>10</v>
      </c>
      <c r="H20" s="108" t="s">
        <v>32</v>
      </c>
      <c r="I20" s="123"/>
      <c r="J20" s="91">
        <f>SUM(J16:J19)</f>
        <v>0</v>
      </c>
    </row>
    <row r="21" spans="1:26" ht="18" customHeight="1" thickTop="1" x14ac:dyDescent="0.25">
      <c r="A21" s="11"/>
      <c r="B21" s="57" t="s">
        <v>45</v>
      </c>
      <c r="C21" s="61" t="s">
        <v>7</v>
      </c>
      <c r="D21" s="67"/>
      <c r="E21" s="18"/>
      <c r="F21" s="90"/>
      <c r="G21" s="57" t="s">
        <v>51</v>
      </c>
      <c r="H21" s="54" t="s">
        <v>7</v>
      </c>
      <c r="I21" s="28"/>
      <c r="J21" s="124"/>
    </row>
    <row r="22" spans="1:26" ht="18" customHeight="1" x14ac:dyDescent="0.25">
      <c r="A22" s="11"/>
      <c r="B22" s="52">
        <v>11</v>
      </c>
      <c r="C22" s="55" t="s">
        <v>46</v>
      </c>
      <c r="D22" s="79"/>
      <c r="E22" s="81" t="s">
        <v>49</v>
      </c>
      <c r="F22" s="73">
        <f>((F16*U22*0)+(F17*V22*0)+(F18*W22*0))/100</f>
        <v>0</v>
      </c>
      <c r="G22" s="52">
        <v>16</v>
      </c>
      <c r="H22" s="107" t="s">
        <v>52</v>
      </c>
      <c r="I22" s="122" t="s">
        <v>49</v>
      </c>
      <c r="J22" s="118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53">
        <v>12</v>
      </c>
      <c r="C23" s="56" t="s">
        <v>47</v>
      </c>
      <c r="D23" s="58"/>
      <c r="E23" s="81" t="s">
        <v>50</v>
      </c>
      <c r="F23" s="74">
        <f>((F16*U23*0)+(F17*V23*0)+(F18*W23*0))/100</f>
        <v>0</v>
      </c>
      <c r="G23" s="53">
        <v>17</v>
      </c>
      <c r="H23" s="108" t="s">
        <v>53</v>
      </c>
      <c r="I23" s="122" t="s">
        <v>49</v>
      </c>
      <c r="J23" s="119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53">
        <v>13</v>
      </c>
      <c r="C24" s="56" t="s">
        <v>48</v>
      </c>
      <c r="D24" s="58"/>
      <c r="E24" s="81" t="s">
        <v>49</v>
      </c>
      <c r="F24" s="74">
        <f>((F16*U24*0)+(F17*V24*0)+(F18*W24*0))/100</f>
        <v>0</v>
      </c>
      <c r="G24" s="53">
        <v>18</v>
      </c>
      <c r="H24" s="108" t="s">
        <v>54</v>
      </c>
      <c r="I24" s="122" t="s">
        <v>50</v>
      </c>
      <c r="J24" s="119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53">
        <v>14</v>
      </c>
      <c r="C25" s="19"/>
      <c r="D25" s="58"/>
      <c r="E25" s="82"/>
      <c r="F25" s="80"/>
      <c r="G25" s="53">
        <v>19</v>
      </c>
      <c r="H25" s="117"/>
      <c r="I25" s="121"/>
      <c r="J25" s="120"/>
    </row>
    <row r="26" spans="1:26" ht="18" customHeight="1" thickBot="1" x14ac:dyDescent="0.3">
      <c r="A26" s="11"/>
      <c r="B26" s="53">
        <v>15</v>
      </c>
      <c r="C26" s="56"/>
      <c r="D26" s="58"/>
      <c r="E26" s="58"/>
      <c r="F26" s="100"/>
      <c r="G26" s="53">
        <v>20</v>
      </c>
      <c r="H26" s="108" t="s">
        <v>32</v>
      </c>
      <c r="I26" s="123"/>
      <c r="J26" s="91">
        <f>SUM(J22:J25)+SUM(F22:F25)</f>
        <v>0</v>
      </c>
    </row>
    <row r="27" spans="1:26" ht="18" customHeight="1" thickTop="1" x14ac:dyDescent="0.25">
      <c r="A27" s="11"/>
      <c r="B27" s="93"/>
      <c r="C27" s="135" t="s">
        <v>60</v>
      </c>
      <c r="D27" s="128"/>
      <c r="E27" s="94"/>
      <c r="F27" s="29"/>
      <c r="G27" s="101" t="s">
        <v>38</v>
      </c>
      <c r="H27" s="96" t="s">
        <v>39</v>
      </c>
      <c r="I27" s="28"/>
      <c r="J27" s="31"/>
    </row>
    <row r="28" spans="1:26" ht="18" customHeight="1" x14ac:dyDescent="0.25">
      <c r="A28" s="11"/>
      <c r="B28" s="25"/>
      <c r="C28" s="126"/>
      <c r="D28" s="129"/>
      <c r="E28" s="21"/>
      <c r="F28" s="11"/>
      <c r="G28" s="102">
        <v>21</v>
      </c>
      <c r="H28" s="106" t="s">
        <v>40</v>
      </c>
      <c r="I28" s="114"/>
      <c r="J28" s="110">
        <f>F20+J20+F26+J26</f>
        <v>0</v>
      </c>
    </row>
    <row r="29" spans="1:26" ht="18" customHeight="1" x14ac:dyDescent="0.25">
      <c r="A29" s="11"/>
      <c r="B29" s="75"/>
      <c r="C29" s="127"/>
      <c r="D29" s="130"/>
      <c r="E29" s="21"/>
      <c r="F29" s="11"/>
      <c r="G29" s="52">
        <v>22</v>
      </c>
      <c r="H29" s="107" t="s">
        <v>41</v>
      </c>
      <c r="I29" s="115">
        <f>J28-SUM('SO 13998'!K9:'SO 13998'!K92)</f>
        <v>0</v>
      </c>
      <c r="J29" s="111">
        <f>ROUND(((ROUND(I29,2)*20)*1/100),2)</f>
        <v>0</v>
      </c>
    </row>
    <row r="30" spans="1:26" ht="18" customHeight="1" x14ac:dyDescent="0.25">
      <c r="A30" s="11"/>
      <c r="B30" s="22"/>
      <c r="C30" s="117"/>
      <c r="D30" s="121"/>
      <c r="E30" s="21"/>
      <c r="F30" s="11"/>
      <c r="G30" s="53">
        <v>23</v>
      </c>
      <c r="H30" s="108" t="s">
        <v>42</v>
      </c>
      <c r="I30" s="81">
        <f>SUM('SO 13998'!K9:'SO 13998'!K92)</f>
        <v>0</v>
      </c>
      <c r="J30" s="112">
        <f>ROUND(((ROUND(I30,2)*0)/100),2)</f>
        <v>0</v>
      </c>
    </row>
    <row r="31" spans="1:26" ht="18" customHeight="1" x14ac:dyDescent="0.25">
      <c r="A31" s="11"/>
      <c r="B31" s="23"/>
      <c r="C31" s="131"/>
      <c r="D31" s="132"/>
      <c r="E31" s="21"/>
      <c r="F31" s="11"/>
      <c r="G31" s="102">
        <v>24</v>
      </c>
      <c r="H31" s="106" t="s">
        <v>43</v>
      </c>
      <c r="I31" s="105"/>
      <c r="J31" s="125">
        <f>SUM(J28:J30)</f>
        <v>0</v>
      </c>
    </row>
    <row r="32" spans="1:26" ht="18" customHeight="1" thickBot="1" x14ac:dyDescent="0.3">
      <c r="A32" s="11"/>
      <c r="B32" s="41"/>
      <c r="C32" s="109"/>
      <c r="D32" s="116"/>
      <c r="E32" s="76"/>
      <c r="F32" s="77"/>
      <c r="G32" s="52" t="s">
        <v>44</v>
      </c>
      <c r="H32" s="109"/>
      <c r="I32" s="116"/>
      <c r="J32" s="113"/>
    </row>
    <row r="33" spans="1:10" ht="18" customHeight="1" thickTop="1" x14ac:dyDescent="0.25">
      <c r="A33" s="11"/>
      <c r="B33" s="93"/>
      <c r="C33" s="94"/>
      <c r="D33" s="133" t="s">
        <v>58</v>
      </c>
      <c r="E33" s="15"/>
      <c r="F33" s="95"/>
      <c r="G33" s="103">
        <v>26</v>
      </c>
      <c r="H33" s="134" t="s">
        <v>59</v>
      </c>
      <c r="I33" s="29"/>
      <c r="J33" s="104"/>
    </row>
    <row r="34" spans="1:10" ht="18" customHeight="1" x14ac:dyDescent="0.25">
      <c r="A34" s="11"/>
      <c r="B34" s="24"/>
      <c r="C34" s="20"/>
      <c r="D34" s="14"/>
      <c r="E34" s="14"/>
      <c r="F34" s="14"/>
      <c r="G34" s="14"/>
      <c r="H34" s="14"/>
      <c r="I34" s="29"/>
      <c r="J34" s="32"/>
    </row>
    <row r="35" spans="1:10" ht="18" customHeight="1" x14ac:dyDescent="0.25">
      <c r="A35" s="11"/>
      <c r="B35" s="25"/>
      <c r="C35" s="21"/>
      <c r="D35" s="3"/>
      <c r="E35" s="3"/>
      <c r="F35" s="3"/>
      <c r="G35" s="3"/>
      <c r="H35" s="3"/>
      <c r="I35" s="11"/>
      <c r="J35" s="33"/>
    </row>
    <row r="36" spans="1:10" ht="18" customHeight="1" x14ac:dyDescent="0.25">
      <c r="A36" s="11"/>
      <c r="B36" s="25"/>
      <c r="C36" s="21"/>
      <c r="D36" s="3"/>
      <c r="E36" s="3"/>
      <c r="F36" s="3"/>
      <c r="G36" s="3"/>
      <c r="H36" s="3"/>
      <c r="I36" s="11"/>
      <c r="J36" s="33"/>
    </row>
    <row r="37" spans="1:10" ht="18" customHeight="1" x14ac:dyDescent="0.25">
      <c r="A37" s="11"/>
      <c r="B37" s="25"/>
      <c r="C37" s="21"/>
      <c r="D37" s="3"/>
      <c r="E37" s="3"/>
      <c r="F37" s="3"/>
      <c r="G37" s="3"/>
      <c r="H37" s="3"/>
      <c r="I37" s="11"/>
      <c r="J37" s="33"/>
    </row>
    <row r="38" spans="1:10" ht="18" customHeight="1" x14ac:dyDescent="0.25">
      <c r="A38" s="11"/>
      <c r="B38" s="25"/>
      <c r="C38" s="21"/>
      <c r="D38" s="3"/>
      <c r="E38" s="3"/>
      <c r="F38" s="3"/>
      <c r="G38" s="3"/>
      <c r="H38" s="3"/>
      <c r="I38" s="11"/>
      <c r="J38" s="33"/>
    </row>
    <row r="39" spans="1:10" ht="18" customHeight="1" x14ac:dyDescent="0.25">
      <c r="A39" s="11"/>
      <c r="B39" s="25"/>
      <c r="C39" s="21"/>
      <c r="D39" s="3"/>
      <c r="E39" s="3"/>
      <c r="F39" s="3"/>
      <c r="G39" s="3"/>
      <c r="H39" s="3"/>
      <c r="I39" s="11"/>
      <c r="J39" s="33"/>
    </row>
    <row r="40" spans="1:10" ht="18" customHeight="1" thickBot="1" x14ac:dyDescent="0.3">
      <c r="A40" s="11"/>
      <c r="B40" s="75"/>
      <c r="C40" s="76"/>
      <c r="D40" s="12"/>
      <c r="E40" s="12"/>
      <c r="F40" s="12"/>
      <c r="G40" s="12"/>
      <c r="H40" s="12"/>
      <c r="I40" s="77"/>
      <c r="J40" s="78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mergeCells count="4">
    <mergeCell ref="B2:J2"/>
    <mergeCell ref="B6:J6"/>
    <mergeCell ref="B8:J8"/>
    <mergeCell ref="B10:J10"/>
  </mergeCells>
  <pageMargins left="0.7" right="0.7" top="0.75" bottom="0.75" header="0.3" footer="0.3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11</vt:i4>
      </vt:variant>
      <vt:variant>
        <vt:lpstr>Pomenované rozsahy</vt:lpstr>
      </vt:variant>
      <vt:variant>
        <vt:i4>6</vt:i4>
      </vt:variant>
    </vt:vector>
  </HeadingPairs>
  <TitlesOfParts>
    <vt:vector size="17" baseType="lpstr">
      <vt:lpstr>Rekapitulácia</vt:lpstr>
      <vt:lpstr>Krycí list stavby</vt:lpstr>
      <vt:lpstr>Kryci_list 13995</vt:lpstr>
      <vt:lpstr>Rekap 13995</vt:lpstr>
      <vt:lpstr>SO 13995</vt:lpstr>
      <vt:lpstr>Kryci_list 13996</vt:lpstr>
      <vt:lpstr>Rekap 13996</vt:lpstr>
      <vt:lpstr>SO 13996</vt:lpstr>
      <vt:lpstr>Kryci_list 13998</vt:lpstr>
      <vt:lpstr>Rekap 13998</vt:lpstr>
      <vt:lpstr>SO 13998</vt:lpstr>
      <vt:lpstr>'Rekap 13995'!Názvy_tlače</vt:lpstr>
      <vt:lpstr>'Rekap 13996'!Názvy_tlače</vt:lpstr>
      <vt:lpstr>'Rekap 13998'!Názvy_tlače</vt:lpstr>
      <vt:lpstr>'SO 13995'!Názvy_tlače</vt:lpstr>
      <vt:lpstr>'SO 13996'!Názvy_tlače</vt:lpstr>
      <vt:lpstr>'SO 13998'!Názvy_tlače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2019-04-15T06:54:52Z</dcterms:created>
  <dcterms:modified xsi:type="dcterms:W3CDTF">2019-04-15T09:11:48Z</dcterms:modified>
</cp:coreProperties>
</file>