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970" windowHeight="7755"/>
  </bookViews>
  <sheets>
    <sheet name="Rekapitulácia" sheetId="1" r:id="rId1"/>
    <sheet name="Krycí list stavby" sheetId="2" r:id="rId2"/>
    <sheet name="Kryci_list 12809" sheetId="3" r:id="rId3"/>
    <sheet name="Rekap 12809" sheetId="4" r:id="rId4"/>
    <sheet name="SO 12809" sheetId="5" r:id="rId5"/>
  </sheets>
  <definedNames>
    <definedName name="_xlnm.Print_Titles" localSheetId="3">'Rekap 12809'!$9:$9</definedName>
    <definedName name="_xlnm.Print_Titles" localSheetId="4">'SO 12809'!$8:$8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J18" i="2"/>
  <c r="J17" i="2"/>
  <c r="J16" i="2"/>
  <c r="F18" i="2"/>
  <c r="E18" i="2"/>
  <c r="D18" i="2"/>
  <c r="E17" i="2"/>
  <c r="F8" i="1"/>
  <c r="E8" i="1"/>
  <c r="D8" i="1"/>
  <c r="E7" i="1"/>
  <c r="J17" i="3"/>
  <c r="K7" i="1"/>
  <c r="I30" i="3"/>
  <c r="J30" i="3" s="1"/>
  <c r="Z46" i="5"/>
  <c r="S43" i="5"/>
  <c r="S45" i="5" s="1"/>
  <c r="F19" i="4" s="1"/>
  <c r="M43" i="5"/>
  <c r="M45" i="5" s="1"/>
  <c r="C19" i="4" s="1"/>
  <c r="E17" i="3" s="1"/>
  <c r="K42" i="5"/>
  <c r="J42" i="5"/>
  <c r="P42" i="5"/>
  <c r="P43" i="5" s="1"/>
  <c r="L42" i="5"/>
  <c r="I42" i="5"/>
  <c r="K41" i="5"/>
  <c r="J41" i="5"/>
  <c r="L41" i="5"/>
  <c r="L43" i="5" s="1"/>
  <c r="B18" i="4" s="1"/>
  <c r="I41" i="5"/>
  <c r="I43" i="5" s="1"/>
  <c r="D18" i="4" s="1"/>
  <c r="E14" i="4"/>
  <c r="C14" i="4"/>
  <c r="S35" i="5"/>
  <c r="F14" i="4" s="1"/>
  <c r="P35" i="5"/>
  <c r="H35" i="5"/>
  <c r="M35" i="5"/>
  <c r="K34" i="5"/>
  <c r="J34" i="5"/>
  <c r="L34" i="5"/>
  <c r="L35" i="5" s="1"/>
  <c r="B14" i="4" s="1"/>
  <c r="I34" i="5"/>
  <c r="I35" i="5" s="1"/>
  <c r="D14" i="4" s="1"/>
  <c r="F13" i="4"/>
  <c r="S31" i="5"/>
  <c r="P31" i="5"/>
  <c r="E13" i="4" s="1"/>
  <c r="K30" i="5"/>
  <c r="J30" i="5"/>
  <c r="M30" i="5"/>
  <c r="H31" i="5" s="1"/>
  <c r="I30" i="5"/>
  <c r="K29" i="5"/>
  <c r="J29" i="5"/>
  <c r="L29" i="5"/>
  <c r="I29" i="5"/>
  <c r="K28" i="5"/>
  <c r="J28" i="5"/>
  <c r="L28" i="5"/>
  <c r="I28" i="5"/>
  <c r="K27" i="5"/>
  <c r="J27" i="5"/>
  <c r="P27" i="5"/>
  <c r="L27" i="5"/>
  <c r="L31" i="5" s="1"/>
  <c r="B13" i="4" s="1"/>
  <c r="I27" i="5"/>
  <c r="F12" i="4"/>
  <c r="S24" i="5"/>
  <c r="H24" i="5"/>
  <c r="M24" i="5"/>
  <c r="C12" i="4" s="1"/>
  <c r="K23" i="5"/>
  <c r="J23" i="5"/>
  <c r="P23" i="5"/>
  <c r="L23" i="5"/>
  <c r="I23" i="5"/>
  <c r="K22" i="5"/>
  <c r="J22" i="5"/>
  <c r="P22" i="5"/>
  <c r="L22" i="5"/>
  <c r="I22" i="5"/>
  <c r="K21" i="5"/>
  <c r="J21" i="5"/>
  <c r="P21" i="5"/>
  <c r="L21" i="5"/>
  <c r="I21" i="5"/>
  <c r="K20" i="5"/>
  <c r="J20" i="5"/>
  <c r="P20" i="5"/>
  <c r="L20" i="5"/>
  <c r="L24" i="5" s="1"/>
  <c r="B12" i="4" s="1"/>
  <c r="I20" i="5"/>
  <c r="I24" i="5" s="1"/>
  <c r="D12" i="4" s="1"/>
  <c r="E11" i="4"/>
  <c r="C11" i="4"/>
  <c r="S17" i="5"/>
  <c r="S37" i="5" s="1"/>
  <c r="F15" i="4" s="1"/>
  <c r="P17" i="5"/>
  <c r="H17" i="5"/>
  <c r="M17" i="5"/>
  <c r="K16" i="5"/>
  <c r="J16" i="5"/>
  <c r="L16" i="5"/>
  <c r="I16" i="5"/>
  <c r="K15" i="5"/>
  <c r="J15" i="5"/>
  <c r="L15" i="5"/>
  <c r="I15" i="5"/>
  <c r="K14" i="5"/>
  <c r="J14" i="5"/>
  <c r="L14" i="5"/>
  <c r="I14" i="5"/>
  <c r="K13" i="5"/>
  <c r="J13" i="5"/>
  <c r="L13" i="5"/>
  <c r="I13" i="5"/>
  <c r="K12" i="5"/>
  <c r="J12" i="5"/>
  <c r="L12" i="5"/>
  <c r="I12" i="5"/>
  <c r="K11" i="5"/>
  <c r="K46" i="5" s="1"/>
  <c r="J11" i="5"/>
  <c r="L11" i="5"/>
  <c r="I11" i="5"/>
  <c r="J20" i="3"/>
  <c r="I31" i="5" l="1"/>
  <c r="D13" i="4" s="1"/>
  <c r="M31" i="5"/>
  <c r="C13" i="4" s="1"/>
  <c r="P45" i="5"/>
  <c r="E19" i="4" s="1"/>
  <c r="E18" i="4"/>
  <c r="P24" i="5"/>
  <c r="E12" i="4" s="1"/>
  <c r="L17" i="5"/>
  <c r="B11" i="4" s="1"/>
  <c r="C18" i="4"/>
  <c r="I45" i="5"/>
  <c r="D19" i="4" s="1"/>
  <c r="F17" i="3" s="1"/>
  <c r="F17" i="2" s="1"/>
  <c r="L45" i="5"/>
  <c r="B19" i="4" s="1"/>
  <c r="D17" i="3" s="1"/>
  <c r="D17" i="2" s="1"/>
  <c r="S46" i="5"/>
  <c r="F21" i="4" s="1"/>
  <c r="I17" i="5"/>
  <c r="F11" i="4"/>
  <c r="H37" i="5"/>
  <c r="F18" i="4"/>
  <c r="H45" i="5"/>
  <c r="M37" i="5" l="1"/>
  <c r="M46" i="5" s="1"/>
  <c r="C21" i="4" s="1"/>
  <c r="D11" i="4"/>
  <c r="I37" i="5"/>
  <c r="D15" i="4" s="1"/>
  <c r="F16" i="3" s="1"/>
  <c r="F16" i="2" s="1"/>
  <c r="F20" i="2" s="1"/>
  <c r="L37" i="5"/>
  <c r="B15" i="4" s="1"/>
  <c r="D16" i="3" s="1"/>
  <c r="D16" i="2" s="1"/>
  <c r="P37" i="5"/>
  <c r="J23" i="3"/>
  <c r="J23" i="2" s="1"/>
  <c r="C15" i="4" l="1"/>
  <c r="E16" i="3" s="1"/>
  <c r="E16" i="2" s="1"/>
  <c r="H46" i="5"/>
  <c r="F20" i="3"/>
  <c r="I46" i="5"/>
  <c r="F24" i="3"/>
  <c r="F24" i="2" s="1"/>
  <c r="F22" i="3"/>
  <c r="F22" i="2" s="1"/>
  <c r="J22" i="3"/>
  <c r="F23" i="3"/>
  <c r="F23" i="2" s="1"/>
  <c r="J24" i="3"/>
  <c r="J24" i="2" s="1"/>
  <c r="E15" i="4"/>
  <c r="P46" i="5"/>
  <c r="E21" i="4" s="1"/>
  <c r="L46" i="5"/>
  <c r="B21" i="4" s="1"/>
  <c r="D21" i="4" l="1"/>
  <c r="B7" i="1"/>
  <c r="J26" i="3"/>
  <c r="J22" i="2"/>
  <c r="J26" i="2" s="1"/>
  <c r="J28" i="2" s="1"/>
  <c r="B8" i="1" l="1"/>
  <c r="J28" i="3"/>
  <c r="I29" i="3" s="1"/>
  <c r="J29" i="3" s="1"/>
  <c r="J31" i="3" s="1"/>
  <c r="C7" i="1"/>
  <c r="C8" i="1" s="1"/>
  <c r="G7" i="1" l="1"/>
  <c r="G8" i="1" s="1"/>
  <c r="B9" i="1" l="1"/>
  <c r="I29" i="2" l="1"/>
  <c r="J29" i="2" s="1"/>
  <c r="G9" i="1"/>
  <c r="B10" i="1"/>
  <c r="G10" i="1" l="1"/>
  <c r="G11" i="1" s="1"/>
  <c r="I30" i="2"/>
  <c r="J30" i="2" s="1"/>
  <c r="J31" i="2" s="1"/>
</calcChain>
</file>

<file path=xl/sharedStrings.xml><?xml version="1.0" encoding="utf-8"?>
<sst xmlns="http://schemas.openxmlformats.org/spreadsheetml/2006/main" count="258" uniqueCount="134">
  <si>
    <t>Rekapitulácia rozpočtu</t>
  </si>
  <si>
    <t>Stavba Oplotenia ihriska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</si>
  <si>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</si>
  <si>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</si>
  <si>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</si>
  <si>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</si>
  <si>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</si>
  <si>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</si>
  <si>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</si>
  <si>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</si>
  <si>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</si>
  <si>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</si>
  <si>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SO-01 Oplotenie ihriska</t>
  </si>
  <si>
    <t>Krycí list rozpočtu</t>
  </si>
  <si>
    <t xml:space="preserve">Miesto:  </t>
  </si>
  <si>
    <t>Objekt SO-01 Oplotenie ihriska</t>
  </si>
  <si>
    <t xml:space="preserve">Ks: </t>
  </si>
  <si>
    <t xml:space="preserve">Zákazka: </t>
  </si>
  <si>
    <t>Spracoval: Ing. Ján Halgaš</t>
  </si>
  <si>
    <t xml:space="preserve">Dňa </t>
  </si>
  <si>
    <t>08.05.2018</t>
  </si>
  <si>
    <t>Odberateľ: Obec Zámutov</t>
  </si>
  <si>
    <t xml:space="preserve">IČO: </t>
  </si>
  <si>
    <t xml:space="preserve">DIČ: </t>
  </si>
  <si>
    <t xml:space="preserve">Dodávateľ: </t>
  </si>
  <si>
    <t>Projektant: Inžinierska agentúra. s. r .o.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</si>
  <si>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</si>
  <si>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</si>
  <si>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</si>
  <si>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</si>
  <si>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</si>
  <si>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</si>
  <si>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</si>
  <si>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</si>
  <si>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</si>
  <si>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</si>
  <si>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</si>
  <si>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</si>
  <si>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</si>
  <si>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</si>
  <si>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</si>
  <si>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</si>
  <si>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</si>
  <si>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</si>
  <si>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Zariadenie staveniska</t>
  </si>
  <si>
    <t>Územie so sťaž. podmienk.</t>
  </si>
  <si>
    <t>Prevádzkové vplyvy</t>
  </si>
  <si>
    <t>0% z [H+P+M]</t>
  </si>
  <si>
    <t>0% z [H+P]</t>
  </si>
  <si>
    <t xml:space="preserve">D </t>
  </si>
  <si>
    <t>Mimoriadne sťaž.podmienky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</si>
  <si>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</si>
  <si>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</si>
  <si>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</si>
  <si>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</si>
  <si>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</si>
  <si>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</si>
  <si>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</si>
  <si>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</si>
  <si>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</si>
  <si>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</si>
  <si>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</si>
  <si>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08.05.2018</t>
  </si>
  <si>
    <t>Prehľad rozpočtových nákladov</t>
  </si>
  <si>
    <t>Práce HSV</t>
  </si>
  <si>
    <t>ZEMNÉ PRÁCE</t>
  </si>
  <si>
    <t>ZÁKLADY</t>
  </si>
  <si>
    <t>ZVISLÉ KONŠTRUKCIE</t>
  </si>
  <si>
    <t>PRESUNY HMÔT</t>
  </si>
  <si>
    <t>Práce PSV</t>
  </si>
  <si>
    <t>KOVOVÉ DOPLNKOVÉ KONŠTRUKCIE</t>
  </si>
  <si>
    <t>Celkom v EUR</t>
  </si>
  <si>
    <t>Por.č.</t>
  </si>
  <si>
    <t>Cenník</t>
  </si>
  <si>
    <t>Kód položky</t>
  </si>
  <si>
    <t>Názov</t>
  </si>
  <si>
    <t>Mj</t>
  </si>
  <si>
    <t>Množstvo</t>
  </si>
  <si>
    <t>Cena/Mj</t>
  </si>
  <si>
    <t>Cena celkom</t>
  </si>
  <si>
    <t>Hmotnosť</t>
  </si>
  <si>
    <t>Suť</t>
  </si>
  <si>
    <t xml:space="preserve">  1/A 1</t>
  </si>
  <si>
    <t xml:space="preserve"> 132201101</t>
  </si>
  <si>
    <t>Výkop ryhy do šírky 600 mm v horn.3 do 100 m3</t>
  </si>
  <si>
    <t>m3</t>
  </si>
  <si>
    <t xml:space="preserve"> 132201109</t>
  </si>
  <si>
    <t>Príplatok k cene za lepivosť horniny 3</t>
  </si>
  <si>
    <t xml:space="preserve"> 171101102</t>
  </si>
  <si>
    <t>Uloženie sypaniny súdržnej horniny s mierou zhutnenia na 96 % podľa Proctor-Standard</t>
  </si>
  <si>
    <t xml:space="preserve"> 175101201</t>
  </si>
  <si>
    <t>Obsyp objektov sypaninou z vhodných hornín 1 až 4 bez prehodenia sypaniny</t>
  </si>
  <si>
    <t xml:space="preserve"> 182101101</t>
  </si>
  <si>
    <t>Svahovanie trvalých svahov v zárezoch v hornine triedy 1-4</t>
  </si>
  <si>
    <t>m2</t>
  </si>
  <si>
    <t xml:space="preserve"> 182201101</t>
  </si>
  <si>
    <t>Svahovanie trvalých svahov v násype</t>
  </si>
  <si>
    <t xml:space="preserve">  2/A 1</t>
  </si>
  <si>
    <t xml:space="preserve"> 271571111</t>
  </si>
  <si>
    <t>Vankúše zhutnené pod základy zo štrkopiesku</t>
  </si>
  <si>
    <t xml:space="preserve"> 11/A 1</t>
  </si>
  <si>
    <t xml:space="preserve"> 274271303</t>
  </si>
  <si>
    <t>Premac Murivo základových pásov z betónových tvárnic  hr. 200  mm a s betónovou výplňou</t>
  </si>
  <si>
    <t xml:space="preserve"> 274313521</t>
  </si>
  <si>
    <t>Betón základových pásov, prostý tr.C 12/15</t>
  </si>
  <si>
    <t xml:space="preserve"> 274361825</t>
  </si>
  <si>
    <t xml:space="preserve">Premac Výstuž z ocele 10 505 pre murivo základových pásov z betónových tvárnic a s betónovou výplňou </t>
  </si>
  <si>
    <t>t</t>
  </si>
  <si>
    <t xml:space="preserve"> 15/A 4</t>
  </si>
  <si>
    <t xml:space="preserve"> 338171122</t>
  </si>
  <si>
    <t>Osadenie stĺpika oceľového plotového do výšky 2.60m so zabetónovaním</t>
  </si>
  <si>
    <t>kus</t>
  </si>
  <si>
    <t>R/RE</t>
  </si>
  <si>
    <t xml:space="preserve"> 348121121,1</t>
  </si>
  <si>
    <t>Osadenie dosky krycej plotovej prefabrikovanej   300x500 mm</t>
  </si>
  <si>
    <t>ks</t>
  </si>
  <si>
    <t xml:space="preserve"> 5923310001,1</t>
  </si>
  <si>
    <t>Doska krycia plotová prefabrikovaná   300x500 mm</t>
  </si>
  <si>
    <t>P/PC</t>
  </si>
  <si>
    <t xml:space="preserve"> MAT</t>
  </si>
  <si>
    <t>Stĺpik z jaklového profilu 100x50x5 mm dl. 3300 mm vrátane povrchových úprav</t>
  </si>
  <si>
    <t xml:space="preserve"> 998151111</t>
  </si>
  <si>
    <t>Presun hmôt pre obj.8152,8153,8159,zvislá nosná konštr.z tehál,tvárnic,blokov výšky do 10 m</t>
  </si>
  <si>
    <t>767/A 3</t>
  </si>
  <si>
    <t xml:space="preserve"> 998767101</t>
  </si>
  <si>
    <t>Presun hmôt pre kovové stavebné doplnkové konštrukcie v objektoch výšky do 6 m</t>
  </si>
  <si>
    <t>R/R 0</t>
  </si>
  <si>
    <t xml:space="preserve"> 766669001</t>
  </si>
  <si>
    <t>Montáž a dodávka oplotenia z  panelu NYLOFOR 3D PRO, farba zelená, veľkosť oka 200x50 mm, hr. drôta 5 mm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</si>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</sst>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  <font>
      <b/>
      <sz val="8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/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164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164" fontId="1" fillId="0" borderId="29" xfId="0" applyNumberFormat="1" applyFont="1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6" fillId="0" borderId="16" xfId="0" applyFont="1" applyFill="1" applyBorder="1"/>
    <xf numFmtId="0" fontId="7" fillId="0" borderId="16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6" fillId="0" borderId="17" xfId="0" applyFont="1" applyFill="1" applyBorder="1"/>
    <xf numFmtId="0" fontId="6" fillId="0" borderId="12" xfId="0" applyFont="1" applyFill="1" applyBorder="1"/>
    <xf numFmtId="0" fontId="6" fillId="0" borderId="9" xfId="0" applyFont="1" applyFill="1" applyBorder="1"/>
    <xf numFmtId="0" fontId="5" fillId="0" borderId="8" xfId="0" applyFont="1" applyFill="1" applyBorder="1"/>
    <xf numFmtId="0" fontId="5" fillId="0" borderId="22" xfId="0" applyFont="1" applyFill="1" applyBorder="1"/>
    <xf numFmtId="0" fontId="5" fillId="0" borderId="17" xfId="0" applyFont="1" applyFill="1" applyBorder="1"/>
    <xf numFmtId="0" fontId="5" fillId="0" borderId="9" xfId="0" applyFont="1" applyFill="1" applyBorder="1"/>
    <xf numFmtId="0" fontId="5" fillId="0" borderId="28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9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4" xfId="0" applyFont="1" applyFill="1" applyBorder="1"/>
    <xf numFmtId="0" fontId="5" fillId="0" borderId="36" xfId="0" applyFont="1" applyFill="1" applyBorder="1"/>
    <xf numFmtId="0" fontId="5" fillId="0" borderId="10" xfId="0" applyFont="1" applyFill="1" applyBorder="1"/>
    <xf numFmtId="0" fontId="4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2" xfId="0" applyFont="1" applyFill="1" applyBorder="1"/>
    <xf numFmtId="0" fontId="5" fillId="0" borderId="39" xfId="0" applyFont="1" applyFill="1" applyBorder="1" applyAlignment="1">
      <alignment horizontal="center"/>
    </xf>
    <xf numFmtId="164" fontId="1" fillId="0" borderId="22" xfId="0" applyNumberFormat="1" applyFont="1" applyFill="1" applyBorder="1"/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/>
    <xf numFmtId="0" fontId="5" fillId="0" borderId="47" xfId="0" applyFont="1" applyFill="1" applyBorder="1"/>
    <xf numFmtId="0" fontId="5" fillId="0" borderId="48" xfId="0" applyFont="1" applyFill="1" applyBorder="1"/>
    <xf numFmtId="0" fontId="5" fillId="0" borderId="49" xfId="0" applyFont="1" applyFill="1" applyBorder="1"/>
    <xf numFmtId="0" fontId="1" fillId="0" borderId="49" xfId="0" applyFont="1" applyFill="1" applyBorder="1"/>
    <xf numFmtId="0" fontId="5" fillId="0" borderId="50" xfId="0" applyFont="1" applyFill="1" applyBorder="1"/>
    <xf numFmtId="164" fontId="1" fillId="0" borderId="51" xfId="0" applyNumberFormat="1" applyFont="1" applyFill="1" applyBorder="1"/>
    <xf numFmtId="164" fontId="5" fillId="0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48" xfId="0" applyNumberFormat="1" applyFont="1" applyFill="1" applyBorder="1"/>
    <xf numFmtId="164" fontId="5" fillId="0" borderId="49" xfId="0" applyNumberFormat="1" applyFont="1" applyFill="1" applyBorder="1"/>
    <xf numFmtId="164" fontId="1" fillId="0" borderId="50" xfId="0" applyNumberFormat="1" applyFont="1" applyFill="1" applyBorder="1"/>
    <xf numFmtId="164" fontId="5" fillId="0" borderId="0" xfId="0" applyNumberFormat="1" applyFont="1" applyFill="1" applyBorder="1"/>
    <xf numFmtId="164" fontId="5" fillId="0" borderId="52" xfId="0" applyNumberFormat="1" applyFont="1" applyFill="1" applyBorder="1"/>
    <xf numFmtId="0" fontId="1" fillId="0" borderId="53" xfId="0" applyFont="1" applyFill="1" applyBorder="1"/>
    <xf numFmtId="0" fontId="1" fillId="0" borderId="54" xfId="0" applyFont="1" applyFill="1" applyBorder="1"/>
    <xf numFmtId="0" fontId="1" fillId="0" borderId="55" xfId="0" applyFont="1" applyFill="1" applyBorder="1"/>
    <xf numFmtId="0" fontId="1" fillId="0" borderId="56" xfId="0" applyFont="1" applyFill="1" applyBorder="1"/>
    <xf numFmtId="164" fontId="1" fillId="0" borderId="23" xfId="0" applyNumberFormat="1" applyFont="1" applyFill="1" applyBorder="1"/>
    <xf numFmtId="164" fontId="1" fillId="0" borderId="52" xfId="0" applyNumberFormat="1" applyFont="1" applyFill="1" applyBorder="1"/>
    <xf numFmtId="164" fontId="5" fillId="0" borderId="58" xfId="0" applyNumberFormat="1" applyFont="1" applyFill="1" applyBorder="1"/>
    <xf numFmtId="164" fontId="1" fillId="0" borderId="58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5" fillId="0" borderId="61" xfId="0" applyFont="1" applyFill="1" applyBorder="1"/>
    <xf numFmtId="0" fontId="5" fillId="0" borderId="62" xfId="0" applyFont="1" applyFill="1" applyBorder="1"/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/>
    <xf numFmtId="164" fontId="5" fillId="0" borderId="64" xfId="0" applyNumberFormat="1" applyFont="1" applyFill="1" applyBorder="1"/>
    <xf numFmtId="164" fontId="5" fillId="0" borderId="65" xfId="0" applyNumberFormat="1" applyFont="1" applyFill="1" applyBorder="1"/>
    <xf numFmtId="164" fontId="1" fillId="0" borderId="67" xfId="0" applyNumberFormat="1" applyFont="1" applyFill="1" applyBorder="1"/>
    <xf numFmtId="164" fontId="4" fillId="0" borderId="68" xfId="0" applyNumberFormat="1" applyFont="1" applyFill="1" applyBorder="1"/>
    <xf numFmtId="164" fontId="1" fillId="0" borderId="69" xfId="0" applyNumberFormat="1" applyFont="1" applyFill="1" applyBorder="1"/>
    <xf numFmtId="0" fontId="1" fillId="0" borderId="15" xfId="0" applyFont="1" applyFill="1" applyBorder="1"/>
    <xf numFmtId="0" fontId="1" fillId="0" borderId="70" xfId="0" applyFont="1" applyFill="1" applyBorder="1"/>
    <xf numFmtId="0" fontId="1" fillId="0" borderId="71" xfId="0" applyFont="1" applyFill="1" applyBorder="1"/>
    <xf numFmtId="0" fontId="5" fillId="0" borderId="11" xfId="0" applyFont="1" applyFill="1" applyBorder="1"/>
    <xf numFmtId="0" fontId="5" fillId="0" borderId="72" xfId="0" applyFont="1" applyFill="1" applyBorder="1"/>
    <xf numFmtId="164" fontId="5" fillId="0" borderId="73" xfId="0" applyNumberFormat="1" applyFont="1" applyFill="1" applyBorder="1"/>
    <xf numFmtId="164" fontId="4" fillId="0" borderId="74" xfId="0" applyNumberFormat="1" applyFont="1" applyFill="1" applyBorder="1"/>
    <xf numFmtId="164" fontId="4" fillId="0" borderId="75" xfId="0" applyNumberFormat="1" applyFont="1" applyFill="1" applyBorder="1"/>
    <xf numFmtId="0" fontId="4" fillId="0" borderId="76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6" xfId="0" applyNumberFormat="1" applyFont="1" applyFill="1" applyBorder="1"/>
    <xf numFmtId="164" fontId="1" fillId="0" borderId="24" xfId="0" applyNumberFormat="1" applyFont="1" applyFill="1" applyBorder="1"/>
    <xf numFmtId="0" fontId="5" fillId="0" borderId="73" xfId="0" applyFont="1" applyFill="1" applyBorder="1"/>
    <xf numFmtId="0" fontId="5" fillId="0" borderId="0" xfId="0" applyFont="1" applyFill="1" applyBorder="1"/>
    <xf numFmtId="0" fontId="5" fillId="0" borderId="52" xfId="0" applyFont="1" applyFill="1" applyBorder="1"/>
    <xf numFmtId="0" fontId="1" fillId="0" borderId="0" xfId="0" applyFont="1" applyFill="1" applyBorder="1"/>
    <xf numFmtId="164" fontId="6" fillId="0" borderId="66" xfId="0" applyNumberFormat="1" applyFont="1" applyFill="1" applyBorder="1"/>
    <xf numFmtId="164" fontId="6" fillId="0" borderId="77" xfId="0" applyNumberFormat="1" applyFont="1" applyFill="1" applyBorder="1"/>
    <xf numFmtId="164" fontId="6" fillId="0" borderId="78" xfId="0" applyNumberFormat="1" applyFont="1" applyFill="1" applyBorder="1"/>
    <xf numFmtId="164" fontId="1" fillId="0" borderId="77" xfId="0" applyNumberFormat="1" applyFont="1" applyFill="1" applyBorder="1"/>
    <xf numFmtId="0" fontId="1" fillId="0" borderId="79" xfId="0" applyFont="1" applyFill="1" applyBorder="1"/>
    <xf numFmtId="164" fontId="5" fillId="0" borderId="80" xfId="0" applyNumberFormat="1" applyFont="1" applyFill="1" applyBorder="1"/>
    <xf numFmtId="0" fontId="1" fillId="0" borderId="81" xfId="0" applyFont="1" applyFill="1" applyBorder="1"/>
    <xf numFmtId="0" fontId="1" fillId="0" borderId="52" xfId="0" applyFont="1" applyFill="1" applyBorder="1"/>
    <xf numFmtId="164" fontId="5" fillId="0" borderId="77" xfId="0" applyNumberFormat="1" applyFont="1" applyFill="1" applyBorder="1"/>
    <xf numFmtId="164" fontId="5" fillId="0" borderId="78" xfId="0" applyNumberFormat="1" applyFont="1" applyFill="1" applyBorder="1"/>
    <xf numFmtId="164" fontId="1" fillId="0" borderId="78" xfId="0" applyNumberFormat="1" applyFont="1" applyFill="1" applyBorder="1"/>
    <xf numFmtId="0" fontId="1" fillId="0" borderId="58" xfId="0" applyFont="1" applyFill="1" applyBorder="1"/>
    <xf numFmtId="0" fontId="5" fillId="0" borderId="58" xfId="0" applyFont="1" applyFill="1" applyBorder="1"/>
    <xf numFmtId="0" fontId="1" fillId="0" borderId="82" xfId="0" applyFont="1" applyFill="1" applyBorder="1"/>
    <xf numFmtId="164" fontId="1" fillId="0" borderId="83" xfId="0" applyNumberFormat="1" applyFont="1" applyFill="1" applyBorder="1"/>
    <xf numFmtId="164" fontId="8" fillId="0" borderId="84" xfId="0" applyNumberFormat="1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57" xfId="0" applyFont="1" applyFill="1" applyBorder="1"/>
    <xf numFmtId="0" fontId="1" fillId="0" borderId="59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5" xfId="0" applyFont="1" applyFill="1" applyBorder="1"/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1" xfId="0" applyFont="1" applyBorder="1"/>
    <xf numFmtId="164" fontId="5" fillId="0" borderId="91" xfId="0" applyNumberFormat="1" applyFont="1" applyBorder="1"/>
    <xf numFmtId="165" fontId="5" fillId="0" borderId="91" xfId="0" applyNumberFormat="1" applyFont="1" applyBorder="1"/>
    <xf numFmtId="0" fontId="9" fillId="0" borderId="0" xfId="0" applyFont="1"/>
    <xf numFmtId="0" fontId="4" fillId="0" borderId="91" xfId="0" applyFont="1" applyBorder="1"/>
    <xf numFmtId="164" fontId="4" fillId="0" borderId="91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2" borderId="0" xfId="0" applyFont="1" applyFill="1"/>
    <xf numFmtId="0" fontId="10" fillId="0" borderId="0" xfId="0" applyFont="1"/>
    <xf numFmtId="166" fontId="1" fillId="0" borderId="0" xfId="0" applyNumberFormat="1" applyFont="1"/>
    <xf numFmtId="0" fontId="4" fillId="2" borderId="91" xfId="0" applyFont="1" applyFill="1" applyBorder="1"/>
    <xf numFmtId="49" fontId="5" fillId="0" borderId="91" xfId="0" applyNumberFormat="1" applyFont="1" applyBorder="1"/>
    <xf numFmtId="166" fontId="5" fillId="0" borderId="91" xfId="0" applyNumberFormat="1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4" fillId="0" borderId="0" xfId="0" applyNumberFormat="1" applyFont="1"/>
    <xf numFmtId="0" fontId="11" fillId="0" borderId="91" xfId="0" applyFont="1" applyBorder="1"/>
    <xf numFmtId="166" fontId="11" fillId="0" borderId="91" xfId="0" applyNumberFormat="1" applyFont="1" applyBorder="1"/>
    <xf numFmtId="164" fontId="11" fillId="0" borderId="91" xfId="0" applyNumberFormat="1" applyFont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2" xfId="0" applyFont="1" applyFill="1" applyBorder="1" applyAlignment="1">
      <alignment horizontal="center"/>
    </xf>
    <xf numFmtId="0" fontId="1" fillId="0" borderId="74" xfId="0" applyFont="1" applyFill="1" applyBorder="1"/>
    <xf numFmtId="0" fontId="1" fillId="0" borderId="93" xfId="0" applyFont="1" applyFill="1" applyBorder="1"/>
    <xf numFmtId="164" fontId="1" fillId="0" borderId="94" xfId="0" applyNumberFormat="1" applyFont="1" applyFill="1" applyBorder="1"/>
    <xf numFmtId="164" fontId="8" fillId="0" borderId="95" xfId="0" applyNumberFormat="1" applyFont="1" applyFill="1" applyBorder="1"/>
    <xf numFmtId="166" fontId="12" fillId="0" borderId="91" xfId="0" applyNumberFormat="1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3"/>
  <sheetViews>
    <sheetView tabSelected="1" workbookViewId="0"/>
  </sheetViews>
  <sheetFormatPr defaultColWidth="0"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3.7109375" customWidth="1"/>
    <col min="9" max="26" width="0" hidden="1" customWidth="1"/>
    <col min="27" max="16384" width="9.14062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5" t="s">
        <v>1</v>
      </c>
      <c r="B4" s="3"/>
      <c r="C4" s="3"/>
      <c r="D4" s="3"/>
      <c r="E4" s="3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70" t="s">
        <v>12</v>
      </c>
      <c r="B7" s="77">
        <f>'SO 12809'!I46-Rekapitulácia!D7</f>
        <v>0</v>
      </c>
      <c r="C7" s="77">
        <f>'Kryci_list 12809'!J26</f>
        <v>0</v>
      </c>
      <c r="D7" s="77">
        <v>0</v>
      </c>
      <c r="E7" s="77">
        <f>'Kryci_list 12809'!J17</f>
        <v>0</v>
      </c>
      <c r="F7" s="77">
        <v>0</v>
      </c>
      <c r="G7" s="77">
        <f>B7+C7+D7+E7+F7</f>
        <v>0</v>
      </c>
      <c r="K7">
        <f>'SO 12809'!K46</f>
        <v>0</v>
      </c>
      <c r="Q7">
        <v>30.126000000000001</v>
      </c>
    </row>
    <row r="8" spans="1:26" x14ac:dyDescent="0.25">
      <c r="A8" s="183" t="s">
        <v>129</v>
      </c>
      <c r="B8" s="184">
        <f>SUM(B7:B7)</f>
        <v>0</v>
      </c>
      <c r="C8" s="184">
        <f>SUM(C7:C7)</f>
        <v>0</v>
      </c>
      <c r="D8" s="184">
        <f>SUM(D7:D7)</f>
        <v>0</v>
      </c>
      <c r="E8" s="184">
        <f>SUM(E7:E7)</f>
        <v>0</v>
      </c>
      <c r="F8" s="184">
        <f>SUM(F7:F7)</f>
        <v>0</v>
      </c>
      <c r="G8" s="184">
        <f>SUM(G7:G7)-SUM(Z7:Z7)</f>
        <v>0</v>
      </c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</row>
    <row r="9" spans="1:26" x14ac:dyDescent="0.25">
      <c r="A9" s="181" t="s">
        <v>130</v>
      </c>
      <c r="B9" s="182">
        <f>G8-SUM(Rekapitulácia!K7:'Rekapitulácia'!K7)*1</f>
        <v>0</v>
      </c>
      <c r="C9" s="182"/>
      <c r="D9" s="182"/>
      <c r="E9" s="182"/>
      <c r="F9" s="182"/>
      <c r="G9" s="182">
        <f>ROUND(((ROUND(B9,2)*20)/100),2)*1</f>
        <v>0</v>
      </c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</row>
    <row r="10" spans="1:26" x14ac:dyDescent="0.25">
      <c r="A10" s="5" t="s">
        <v>131</v>
      </c>
      <c r="B10" s="179">
        <f>(G8-B9)</f>
        <v>0</v>
      </c>
      <c r="C10" s="179"/>
      <c r="D10" s="179"/>
      <c r="E10" s="179"/>
      <c r="F10" s="179"/>
      <c r="G10" s="179">
        <f>ROUND(((ROUND(B10,2)*0)/100),2)</f>
        <v>0</v>
      </c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5" t="s">
        <v>132</v>
      </c>
      <c r="B11" s="179"/>
      <c r="C11" s="179"/>
      <c r="D11" s="179"/>
      <c r="E11" s="179"/>
      <c r="F11" s="179"/>
      <c r="G11" s="179">
        <f>SUM(G8:G10)</f>
        <v>0</v>
      </c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0"/>
      <c r="B12" s="180"/>
      <c r="C12" s="180"/>
      <c r="D12" s="180"/>
      <c r="E12" s="180"/>
      <c r="F12" s="180"/>
      <c r="G12" s="180"/>
    </row>
    <row r="13" spans="1:26" x14ac:dyDescent="0.25">
      <c r="A13" s="10"/>
      <c r="B13" s="180"/>
      <c r="C13" s="180"/>
      <c r="D13" s="180"/>
      <c r="E13" s="180"/>
      <c r="F13" s="180"/>
      <c r="G13" s="180"/>
    </row>
    <row r="14" spans="1:26" x14ac:dyDescent="0.25">
      <c r="A14" s="10"/>
      <c r="B14" s="180"/>
      <c r="C14" s="180"/>
      <c r="D14" s="180"/>
      <c r="E14" s="180"/>
      <c r="F14" s="180"/>
      <c r="G14" s="180"/>
    </row>
    <row r="15" spans="1:26" x14ac:dyDescent="0.25">
      <c r="A15" s="10"/>
      <c r="B15" s="180"/>
      <c r="C15" s="180"/>
      <c r="D15" s="180"/>
      <c r="E15" s="180"/>
      <c r="F15" s="180"/>
      <c r="G15" s="180"/>
    </row>
    <row r="16" spans="1:26" x14ac:dyDescent="0.25">
      <c r="A16" s="10"/>
      <c r="B16" s="180"/>
      <c r="C16" s="180"/>
      <c r="D16" s="180"/>
      <c r="E16" s="180"/>
      <c r="F16" s="180"/>
      <c r="G16" s="180"/>
    </row>
    <row r="17" spans="1:7" x14ac:dyDescent="0.25">
      <c r="A17" s="10"/>
      <c r="B17" s="180"/>
      <c r="C17" s="180"/>
      <c r="D17" s="180"/>
      <c r="E17" s="180"/>
      <c r="F17" s="180"/>
      <c r="G17" s="180"/>
    </row>
    <row r="18" spans="1:7" x14ac:dyDescent="0.25">
      <c r="A18" s="10"/>
      <c r="B18" s="180"/>
      <c r="C18" s="180"/>
      <c r="D18" s="180"/>
      <c r="E18" s="180"/>
      <c r="F18" s="180"/>
      <c r="G18" s="180"/>
    </row>
    <row r="19" spans="1:7" x14ac:dyDescent="0.25">
      <c r="A19" s="10"/>
      <c r="B19" s="180"/>
      <c r="C19" s="180"/>
      <c r="D19" s="180"/>
      <c r="E19" s="180"/>
      <c r="F19" s="180"/>
      <c r="G19" s="180"/>
    </row>
    <row r="20" spans="1:7" x14ac:dyDescent="0.25">
      <c r="A20" s="10"/>
      <c r="B20" s="180"/>
      <c r="C20" s="180"/>
      <c r="D20" s="180"/>
      <c r="E20" s="180"/>
      <c r="F20" s="180"/>
      <c r="G20" s="180"/>
    </row>
    <row r="21" spans="1:7" x14ac:dyDescent="0.25">
      <c r="A21" s="10"/>
      <c r="B21" s="180"/>
      <c r="C21" s="180"/>
      <c r="D21" s="180"/>
      <c r="E21" s="180"/>
      <c r="F21" s="180"/>
      <c r="G21" s="180"/>
    </row>
    <row r="22" spans="1:7" x14ac:dyDescent="0.25">
      <c r="A22" s="10"/>
      <c r="B22" s="180"/>
      <c r="C22" s="180"/>
      <c r="D22" s="180"/>
      <c r="E22" s="180"/>
      <c r="F22" s="180"/>
      <c r="G22" s="180"/>
    </row>
    <row r="23" spans="1:7" x14ac:dyDescent="0.25">
      <c r="A23" s="10"/>
      <c r="B23" s="180"/>
      <c r="C23" s="180"/>
      <c r="D23" s="180"/>
      <c r="E23" s="180"/>
      <c r="F23" s="180"/>
      <c r="G23" s="180"/>
    </row>
    <row r="24" spans="1:7" x14ac:dyDescent="0.25">
      <c r="A24" s="10"/>
      <c r="B24" s="180"/>
      <c r="C24" s="180"/>
      <c r="D24" s="180"/>
      <c r="E24" s="180"/>
      <c r="F24" s="180"/>
      <c r="G24" s="180"/>
    </row>
    <row r="25" spans="1:7" x14ac:dyDescent="0.25">
      <c r="A25" s="10"/>
      <c r="B25" s="180"/>
      <c r="C25" s="180"/>
      <c r="D25" s="180"/>
      <c r="E25" s="180"/>
      <c r="F25" s="180"/>
      <c r="G25" s="180"/>
    </row>
    <row r="26" spans="1:7" x14ac:dyDescent="0.25">
      <c r="A26" s="10"/>
      <c r="B26" s="180"/>
      <c r="C26" s="180"/>
      <c r="D26" s="180"/>
      <c r="E26" s="180"/>
      <c r="F26" s="180"/>
      <c r="G26" s="180"/>
    </row>
    <row r="27" spans="1:7" x14ac:dyDescent="0.25">
      <c r="A27" s="10"/>
      <c r="B27" s="180"/>
      <c r="C27" s="180"/>
      <c r="D27" s="180"/>
      <c r="E27" s="180"/>
      <c r="F27" s="180"/>
      <c r="G27" s="180"/>
    </row>
    <row r="28" spans="1:7" x14ac:dyDescent="0.25">
      <c r="A28" s="10"/>
      <c r="B28" s="180"/>
      <c r="C28" s="180"/>
      <c r="D28" s="180"/>
      <c r="E28" s="180"/>
      <c r="F28" s="180"/>
      <c r="G28" s="180"/>
    </row>
    <row r="29" spans="1:7" x14ac:dyDescent="0.25">
      <c r="A29" s="10"/>
      <c r="B29" s="180"/>
      <c r="C29" s="180"/>
      <c r="D29" s="180"/>
      <c r="E29" s="180"/>
      <c r="F29" s="180"/>
      <c r="G29" s="180"/>
    </row>
    <row r="30" spans="1:7" x14ac:dyDescent="0.25">
      <c r="A30" s="10"/>
      <c r="B30" s="180"/>
      <c r="C30" s="180"/>
      <c r="D30" s="180"/>
      <c r="E30" s="180"/>
      <c r="F30" s="180"/>
      <c r="G30" s="180"/>
    </row>
    <row r="31" spans="1:7" x14ac:dyDescent="0.25">
      <c r="A31" s="10"/>
      <c r="B31" s="180"/>
      <c r="C31" s="180"/>
      <c r="D31" s="180"/>
      <c r="E31" s="180"/>
      <c r="F31" s="180"/>
      <c r="G31" s="180"/>
    </row>
    <row r="32" spans="1:7" x14ac:dyDescent="0.25">
      <c r="A32" s="10"/>
      <c r="B32" s="180"/>
      <c r="C32" s="180"/>
      <c r="D32" s="180"/>
      <c r="E32" s="180"/>
      <c r="F32" s="180"/>
      <c r="G32" s="180"/>
    </row>
    <row r="33" spans="1:7" x14ac:dyDescent="0.25">
      <c r="A33" s="10"/>
      <c r="B33" s="180"/>
      <c r="C33" s="180"/>
      <c r="D33" s="180"/>
      <c r="E33" s="180"/>
      <c r="F33" s="180"/>
      <c r="G33" s="180"/>
    </row>
    <row r="34" spans="1:7" x14ac:dyDescent="0.25">
      <c r="A34" s="1"/>
      <c r="B34" s="149"/>
      <c r="C34" s="149"/>
      <c r="D34" s="149"/>
      <c r="E34" s="149"/>
      <c r="F34" s="149"/>
      <c r="G34" s="149"/>
    </row>
    <row r="35" spans="1:7" x14ac:dyDescent="0.25">
      <c r="A35" s="1"/>
      <c r="B35" s="149"/>
      <c r="C35" s="149"/>
      <c r="D35" s="149"/>
      <c r="E35" s="149"/>
      <c r="F35" s="149"/>
      <c r="G35" s="149"/>
    </row>
    <row r="36" spans="1:7" x14ac:dyDescent="0.25">
      <c r="A36" s="1"/>
      <c r="B36" s="149"/>
      <c r="C36" s="149"/>
      <c r="D36" s="149"/>
      <c r="E36" s="149"/>
      <c r="F36" s="149"/>
      <c r="G36" s="149"/>
    </row>
    <row r="37" spans="1:7" x14ac:dyDescent="0.25">
      <c r="A37" s="1"/>
      <c r="B37" s="149"/>
      <c r="C37" s="149"/>
      <c r="D37" s="149"/>
      <c r="E37" s="149"/>
      <c r="F37" s="149"/>
      <c r="G37" s="149"/>
    </row>
    <row r="38" spans="1:7" x14ac:dyDescent="0.25">
      <c r="A38" s="1"/>
      <c r="B38" s="149"/>
      <c r="C38" s="149"/>
      <c r="D38" s="149"/>
      <c r="E38" s="149"/>
      <c r="F38" s="149"/>
      <c r="G38" s="149"/>
    </row>
    <row r="39" spans="1:7" x14ac:dyDescent="0.25">
      <c r="A39" s="1"/>
      <c r="B39" s="149"/>
      <c r="C39" s="149"/>
      <c r="D39" s="149"/>
      <c r="E39" s="149"/>
      <c r="F39" s="149"/>
      <c r="G39" s="149"/>
    </row>
    <row r="40" spans="1:7" x14ac:dyDescent="0.25">
      <c r="A40" s="1"/>
      <c r="B40" s="149"/>
      <c r="C40" s="149"/>
      <c r="D40" s="149"/>
      <c r="E40" s="149"/>
      <c r="F40" s="149"/>
      <c r="G40" s="149"/>
    </row>
    <row r="41" spans="1:7" x14ac:dyDescent="0.25">
      <c r="A41" s="1"/>
      <c r="B41" s="149"/>
      <c r="C41" s="149"/>
      <c r="D41" s="149"/>
      <c r="E41" s="149"/>
      <c r="F41" s="149"/>
      <c r="G41" s="149"/>
    </row>
    <row r="42" spans="1:7" x14ac:dyDescent="0.25">
      <c r="A42" s="1"/>
      <c r="B42" s="149"/>
      <c r="C42" s="149"/>
      <c r="D42" s="149"/>
      <c r="E42" s="149"/>
      <c r="F42" s="149"/>
      <c r="G42" s="149"/>
    </row>
    <row r="43" spans="1:7" x14ac:dyDescent="0.25">
      <c r="A43" s="1"/>
      <c r="B43" s="149"/>
      <c r="C43" s="149"/>
      <c r="D43" s="149"/>
      <c r="E43" s="149"/>
      <c r="F43" s="149"/>
      <c r="G43" s="149"/>
    </row>
    <row r="44" spans="1:7" x14ac:dyDescent="0.25">
      <c r="A44" s="1"/>
      <c r="B44" s="149"/>
      <c r="C44" s="149"/>
      <c r="D44" s="149"/>
      <c r="E44" s="149"/>
      <c r="F44" s="149"/>
      <c r="G44" s="149"/>
    </row>
    <row r="45" spans="1:7" x14ac:dyDescent="0.25">
      <c r="A45" s="1"/>
      <c r="B45" s="149"/>
      <c r="C45" s="149"/>
      <c r="D45" s="149"/>
      <c r="E45" s="149"/>
      <c r="F45" s="149"/>
      <c r="G45" s="149"/>
    </row>
    <row r="46" spans="1:7" x14ac:dyDescent="0.25">
      <c r="A46" s="1"/>
      <c r="B46" s="149"/>
      <c r="C46" s="149"/>
      <c r="D46" s="149"/>
      <c r="E46" s="149"/>
      <c r="F46" s="149"/>
      <c r="G46" s="149"/>
    </row>
    <row r="47" spans="1:7" x14ac:dyDescent="0.25">
      <c r="A47" s="1"/>
      <c r="B47" s="149"/>
      <c r="C47" s="149"/>
      <c r="D47" s="149"/>
      <c r="E47" s="149"/>
      <c r="F47" s="149"/>
      <c r="G47" s="149"/>
    </row>
    <row r="48" spans="1:7" x14ac:dyDescent="0.25">
      <c r="A48" s="1"/>
      <c r="B48" s="149"/>
      <c r="C48" s="149"/>
      <c r="D48" s="149"/>
      <c r="E48" s="149"/>
      <c r="F48" s="149"/>
      <c r="G48" s="149"/>
    </row>
    <row r="49" spans="1:7" x14ac:dyDescent="0.25">
      <c r="A49" s="1"/>
      <c r="B49" s="149"/>
      <c r="C49" s="149"/>
      <c r="D49" s="149"/>
      <c r="E49" s="149"/>
      <c r="F49" s="149"/>
      <c r="G49" s="149"/>
    </row>
    <row r="50" spans="1:7" x14ac:dyDescent="0.25">
      <c r="A50" s="1"/>
      <c r="B50" s="149"/>
      <c r="C50" s="149"/>
      <c r="D50" s="149"/>
      <c r="E50" s="149"/>
      <c r="F50" s="149"/>
      <c r="G50" s="149"/>
    </row>
    <row r="51" spans="1:7" x14ac:dyDescent="0.25">
      <c r="B51" s="178"/>
      <c r="C51" s="178"/>
      <c r="D51" s="178"/>
      <c r="E51" s="178"/>
      <c r="F51" s="178"/>
      <c r="G51" s="178"/>
    </row>
    <row r="52" spans="1:7" x14ac:dyDescent="0.25">
      <c r="B52" s="178"/>
      <c r="C52" s="178"/>
      <c r="D52" s="178"/>
      <c r="E52" s="178"/>
      <c r="F52" s="178"/>
      <c r="G52" s="178"/>
    </row>
    <row r="53" spans="1:7" x14ac:dyDescent="0.25">
      <c r="B53" s="178"/>
      <c r="C53" s="178"/>
      <c r="D53" s="178"/>
      <c r="E53" s="178"/>
      <c r="F53" s="178"/>
      <c r="G53" s="178"/>
    </row>
    <row r="54" spans="1:7" x14ac:dyDescent="0.25">
      <c r="B54" s="178"/>
      <c r="C54" s="178"/>
      <c r="D54" s="178"/>
      <c r="E54" s="178"/>
      <c r="F54" s="178"/>
      <c r="G54" s="178"/>
    </row>
    <row r="55" spans="1:7" x14ac:dyDescent="0.25">
      <c r="B55" s="178"/>
      <c r="C55" s="178"/>
      <c r="D55" s="178"/>
      <c r="E55" s="178"/>
      <c r="F55" s="178"/>
      <c r="G55" s="178"/>
    </row>
    <row r="56" spans="1:7" x14ac:dyDescent="0.25">
      <c r="B56" s="178"/>
      <c r="C56" s="178"/>
      <c r="D56" s="178"/>
      <c r="E56" s="178"/>
      <c r="F56" s="178"/>
      <c r="G56" s="178"/>
    </row>
    <row r="57" spans="1:7" x14ac:dyDescent="0.25">
      <c r="B57" s="178"/>
      <c r="C57" s="178"/>
      <c r="D57" s="178"/>
      <c r="E57" s="178"/>
      <c r="F57" s="178"/>
      <c r="G57" s="178"/>
    </row>
    <row r="58" spans="1:7" x14ac:dyDescent="0.25">
      <c r="B58" s="178"/>
      <c r="C58" s="178"/>
      <c r="D58" s="178"/>
      <c r="E58" s="178"/>
      <c r="F58" s="178"/>
      <c r="G58" s="178"/>
    </row>
    <row r="59" spans="1:7" x14ac:dyDescent="0.25">
      <c r="B59" s="178"/>
      <c r="C59" s="178"/>
      <c r="D59" s="178"/>
      <c r="E59" s="178"/>
      <c r="F59" s="178"/>
      <c r="G59" s="178"/>
    </row>
    <row r="60" spans="1:7" x14ac:dyDescent="0.25">
      <c r="B60" s="178"/>
      <c r="C60" s="178"/>
      <c r="D60" s="178"/>
      <c r="E60" s="178"/>
      <c r="F60" s="178"/>
      <c r="G60" s="178"/>
    </row>
    <row r="61" spans="1:7" x14ac:dyDescent="0.25">
      <c r="B61" s="178"/>
      <c r="C61" s="178"/>
      <c r="D61" s="178"/>
      <c r="E61" s="178"/>
      <c r="F61" s="178"/>
      <c r="G61" s="178"/>
    </row>
    <row r="62" spans="1:7" x14ac:dyDescent="0.25">
      <c r="B62" s="178"/>
      <c r="C62" s="178"/>
      <c r="D62" s="178"/>
      <c r="E62" s="178"/>
      <c r="F62" s="178"/>
      <c r="G62" s="178"/>
    </row>
    <row r="63" spans="1:7" x14ac:dyDescent="0.25">
      <c r="B63" s="178"/>
      <c r="C63" s="178"/>
      <c r="D63" s="178"/>
      <c r="E63" s="178"/>
      <c r="F63" s="178"/>
      <c r="G63" s="178"/>
    </row>
    <row r="64" spans="1:7" x14ac:dyDescent="0.25">
      <c r="B64" s="178"/>
      <c r="C64" s="178"/>
      <c r="D64" s="178"/>
      <c r="E64" s="178"/>
      <c r="F64" s="178"/>
      <c r="G64" s="178"/>
    </row>
    <row r="65" spans="2:7" x14ac:dyDescent="0.25">
      <c r="B65" s="178"/>
      <c r="C65" s="178"/>
      <c r="D65" s="178"/>
      <c r="E65" s="178"/>
      <c r="F65" s="178"/>
      <c r="G65" s="178"/>
    </row>
    <row r="66" spans="2:7" x14ac:dyDescent="0.25">
      <c r="B66" s="178"/>
      <c r="C66" s="178"/>
      <c r="D66" s="178"/>
      <c r="E66" s="178"/>
      <c r="F66" s="178"/>
      <c r="G66" s="178"/>
    </row>
    <row r="67" spans="2:7" x14ac:dyDescent="0.25">
      <c r="B67" s="178"/>
      <c r="C67" s="178"/>
      <c r="D67" s="178"/>
      <c r="E67" s="178"/>
      <c r="F67" s="178"/>
      <c r="G67" s="178"/>
    </row>
    <row r="68" spans="2:7" x14ac:dyDescent="0.25">
      <c r="B68" s="178"/>
      <c r="C68" s="178"/>
      <c r="D68" s="178"/>
      <c r="E68" s="178"/>
      <c r="F68" s="178"/>
      <c r="G68" s="178"/>
    </row>
    <row r="69" spans="2:7" x14ac:dyDescent="0.25">
      <c r="B69" s="178"/>
      <c r="C69" s="178"/>
      <c r="D69" s="178"/>
      <c r="E69" s="178"/>
      <c r="F69" s="178"/>
      <c r="G69" s="178"/>
    </row>
    <row r="70" spans="2:7" x14ac:dyDescent="0.25">
      <c r="B70" s="178"/>
      <c r="C70" s="178"/>
      <c r="D70" s="178"/>
      <c r="E70" s="178"/>
      <c r="F70" s="178"/>
      <c r="G70" s="178"/>
    </row>
    <row r="71" spans="2:7" x14ac:dyDescent="0.25">
      <c r="B71" s="178"/>
      <c r="C71" s="178"/>
      <c r="D71" s="178"/>
      <c r="E71" s="178"/>
      <c r="F71" s="178"/>
      <c r="G71" s="178"/>
    </row>
    <row r="72" spans="2:7" x14ac:dyDescent="0.25">
      <c r="B72" s="178"/>
      <c r="C72" s="178"/>
      <c r="D72" s="178"/>
      <c r="E72" s="178"/>
      <c r="F72" s="178"/>
      <c r="G72" s="178"/>
    </row>
    <row r="73" spans="2:7" x14ac:dyDescent="0.25">
      <c r="B73" s="178"/>
      <c r="C73" s="178"/>
      <c r="D73" s="178"/>
      <c r="E73" s="178"/>
      <c r="F73" s="178"/>
      <c r="G73" s="178"/>
    </row>
    <row r="74" spans="2:7" x14ac:dyDescent="0.25">
      <c r="B74" s="178"/>
      <c r="C74" s="178"/>
      <c r="D74" s="178"/>
      <c r="E74" s="178"/>
      <c r="F74" s="178"/>
      <c r="G74" s="178"/>
    </row>
    <row r="75" spans="2:7" x14ac:dyDescent="0.25">
      <c r="B75" s="178"/>
      <c r="C75" s="178"/>
      <c r="D75" s="178"/>
      <c r="E75" s="178"/>
      <c r="F75" s="178"/>
      <c r="G75" s="178"/>
    </row>
    <row r="76" spans="2:7" x14ac:dyDescent="0.25">
      <c r="B76" s="178"/>
      <c r="C76" s="178"/>
      <c r="D76" s="178"/>
      <c r="E76" s="178"/>
      <c r="F76" s="178"/>
      <c r="G76" s="178"/>
    </row>
    <row r="77" spans="2:7" x14ac:dyDescent="0.25">
      <c r="B77" s="178"/>
      <c r="C77" s="178"/>
      <c r="D77" s="178"/>
      <c r="E77" s="178"/>
      <c r="F77" s="178"/>
      <c r="G77" s="178"/>
    </row>
    <row r="78" spans="2:7" x14ac:dyDescent="0.25">
      <c r="B78" s="178"/>
      <c r="C78" s="178"/>
      <c r="D78" s="178"/>
      <c r="E78" s="178"/>
      <c r="F78" s="178"/>
      <c r="G78" s="178"/>
    </row>
    <row r="79" spans="2:7" x14ac:dyDescent="0.25">
      <c r="B79" s="178"/>
      <c r="C79" s="178"/>
      <c r="D79" s="178"/>
      <c r="E79" s="178"/>
      <c r="F79" s="178"/>
      <c r="G79" s="178"/>
    </row>
    <row r="80" spans="2:7" x14ac:dyDescent="0.25">
      <c r="B80" s="178"/>
      <c r="C80" s="178"/>
      <c r="D80" s="178"/>
      <c r="E80" s="178"/>
      <c r="F80" s="178"/>
      <c r="G80" s="178"/>
    </row>
    <row r="81" spans="2:7" x14ac:dyDescent="0.25">
      <c r="B81" s="178"/>
      <c r="C81" s="178"/>
      <c r="D81" s="178"/>
      <c r="E81" s="178"/>
      <c r="F81" s="178"/>
      <c r="G81" s="178"/>
    </row>
    <row r="82" spans="2:7" x14ac:dyDescent="0.25">
      <c r="B82" s="178"/>
      <c r="C82" s="178"/>
      <c r="D82" s="178"/>
      <c r="E82" s="178"/>
      <c r="F82" s="178"/>
      <c r="G82" s="178"/>
    </row>
    <row r="83" spans="2:7" x14ac:dyDescent="0.25">
      <c r="B83" s="178"/>
      <c r="C83" s="178"/>
      <c r="D83" s="178"/>
      <c r="E83" s="178"/>
      <c r="F83" s="178"/>
      <c r="G83" s="178"/>
    </row>
    <row r="84" spans="2:7" x14ac:dyDescent="0.25">
      <c r="B84" s="178"/>
      <c r="C84" s="178"/>
      <c r="D84" s="178"/>
      <c r="E84" s="178"/>
      <c r="F84" s="178"/>
      <c r="G84" s="178"/>
    </row>
    <row r="85" spans="2:7" x14ac:dyDescent="0.25">
      <c r="B85" s="178"/>
      <c r="C85" s="178"/>
      <c r="D85" s="178"/>
      <c r="E85" s="178"/>
      <c r="F85" s="178"/>
      <c r="G85" s="178"/>
    </row>
    <row r="86" spans="2:7" x14ac:dyDescent="0.25">
      <c r="B86" s="178"/>
      <c r="C86" s="178"/>
      <c r="D86" s="178"/>
      <c r="E86" s="178"/>
      <c r="F86" s="178"/>
      <c r="G86" s="178"/>
    </row>
    <row r="87" spans="2:7" x14ac:dyDescent="0.25">
      <c r="B87" s="178"/>
      <c r="C87" s="178"/>
      <c r="D87" s="178"/>
      <c r="E87" s="178"/>
      <c r="F87" s="178"/>
      <c r="G87" s="178"/>
    </row>
    <row r="88" spans="2:7" x14ac:dyDescent="0.25">
      <c r="B88" s="178"/>
      <c r="C88" s="178"/>
      <c r="D88" s="178"/>
      <c r="E88" s="178"/>
      <c r="F88" s="178"/>
      <c r="G88" s="178"/>
    </row>
    <row r="89" spans="2:7" x14ac:dyDescent="0.25">
      <c r="B89" s="178"/>
      <c r="C89" s="178"/>
      <c r="D89" s="178"/>
      <c r="E89" s="178"/>
      <c r="F89" s="178"/>
      <c r="G89" s="178"/>
    </row>
    <row r="90" spans="2:7" x14ac:dyDescent="0.25">
      <c r="B90" s="178"/>
      <c r="C90" s="178"/>
      <c r="D90" s="178"/>
      <c r="E90" s="178"/>
      <c r="F90" s="178"/>
      <c r="G90" s="178"/>
    </row>
    <row r="91" spans="2:7" x14ac:dyDescent="0.25">
      <c r="B91" s="178"/>
      <c r="C91" s="178"/>
      <c r="D91" s="178"/>
      <c r="E91" s="178"/>
      <c r="F91" s="178"/>
      <c r="G91" s="178"/>
    </row>
    <row r="92" spans="2:7" x14ac:dyDescent="0.25">
      <c r="B92" s="178"/>
      <c r="C92" s="178"/>
      <c r="D92" s="178"/>
      <c r="E92" s="178"/>
      <c r="F92" s="178"/>
      <c r="G92" s="178"/>
    </row>
    <row r="93" spans="2:7" x14ac:dyDescent="0.25">
      <c r="B93" s="178"/>
      <c r="C93" s="178"/>
      <c r="D93" s="178"/>
      <c r="E93" s="178"/>
      <c r="F93" s="178"/>
      <c r="G93" s="178"/>
    </row>
    <row r="94" spans="2:7" x14ac:dyDescent="0.25">
      <c r="B94" s="178"/>
      <c r="C94" s="178"/>
      <c r="D94" s="178"/>
      <c r="E94" s="178"/>
      <c r="F94" s="178"/>
      <c r="G94" s="178"/>
    </row>
    <row r="95" spans="2:7" x14ac:dyDescent="0.25">
      <c r="B95" s="178"/>
      <c r="C95" s="178"/>
      <c r="D95" s="178"/>
      <c r="E95" s="178"/>
      <c r="F95" s="178"/>
      <c r="G95" s="178"/>
    </row>
    <row r="96" spans="2:7" x14ac:dyDescent="0.25">
      <c r="B96" s="178"/>
      <c r="C96" s="178"/>
      <c r="D96" s="178"/>
      <c r="E96" s="178"/>
      <c r="F96" s="178"/>
      <c r="G96" s="178"/>
    </row>
    <row r="97" spans="2:7" x14ac:dyDescent="0.25">
      <c r="B97" s="178"/>
      <c r="C97" s="178"/>
      <c r="D97" s="178"/>
      <c r="E97" s="178"/>
      <c r="F97" s="178"/>
      <c r="G97" s="178"/>
    </row>
    <row r="98" spans="2:7" x14ac:dyDescent="0.25">
      <c r="B98" s="178"/>
      <c r="C98" s="178"/>
      <c r="D98" s="178"/>
      <c r="E98" s="178"/>
      <c r="F98" s="178"/>
      <c r="G98" s="178"/>
    </row>
    <row r="99" spans="2:7" x14ac:dyDescent="0.25">
      <c r="B99" s="178"/>
      <c r="C99" s="178"/>
      <c r="D99" s="178"/>
      <c r="E99" s="178"/>
      <c r="F99" s="178"/>
      <c r="G99" s="178"/>
    </row>
    <row r="100" spans="2:7" x14ac:dyDescent="0.25">
      <c r="B100" s="178"/>
      <c r="C100" s="178"/>
      <c r="D100" s="178"/>
      <c r="E100" s="178"/>
      <c r="F100" s="178"/>
      <c r="G100" s="178"/>
    </row>
    <row r="101" spans="2:7" x14ac:dyDescent="0.25">
      <c r="B101" s="178"/>
      <c r="C101" s="178"/>
      <c r="D101" s="178"/>
      <c r="E101" s="178"/>
      <c r="F101" s="178"/>
      <c r="G101" s="178"/>
    </row>
    <row r="102" spans="2:7" x14ac:dyDescent="0.25">
      <c r="B102" s="178"/>
      <c r="C102" s="178"/>
      <c r="D102" s="178"/>
      <c r="E102" s="178"/>
      <c r="F102" s="178"/>
      <c r="G102" s="178"/>
    </row>
    <row r="103" spans="2:7" x14ac:dyDescent="0.25">
      <c r="B103" s="178"/>
      <c r="C103" s="178"/>
      <c r="D103" s="178"/>
      <c r="E103" s="178"/>
      <c r="F103" s="178"/>
      <c r="G103" s="178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topLeftCell="A16"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133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6" t="s">
        <v>1</v>
      </c>
      <c r="C2" s="38"/>
      <c r="D2" s="39"/>
      <c r="E2" s="39"/>
      <c r="F2" s="39"/>
      <c r="G2" s="43" t="s">
        <v>14</v>
      </c>
      <c r="H2" s="16"/>
      <c r="I2" s="27"/>
      <c r="J2" s="31"/>
    </row>
    <row r="3" spans="1:23" ht="18" customHeight="1" x14ac:dyDescent="0.25">
      <c r="A3" s="11"/>
      <c r="B3" s="23"/>
      <c r="C3" s="20"/>
      <c r="D3" s="17"/>
      <c r="E3" s="17"/>
      <c r="F3" s="17"/>
      <c r="G3" s="46" t="s">
        <v>16</v>
      </c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28"/>
      <c r="J4" s="32"/>
    </row>
    <row r="5" spans="1:23" ht="18" customHeight="1" thickBot="1" x14ac:dyDescent="0.3">
      <c r="A5" s="11"/>
      <c r="B5" s="45" t="s">
        <v>17</v>
      </c>
      <c r="C5" s="20"/>
      <c r="D5" s="17"/>
      <c r="E5" s="17"/>
      <c r="F5" s="46" t="s">
        <v>18</v>
      </c>
      <c r="G5" s="17"/>
      <c r="H5" s="17"/>
      <c r="I5" s="44" t="s">
        <v>19</v>
      </c>
      <c r="J5" s="47" t="s">
        <v>20</v>
      </c>
    </row>
    <row r="6" spans="1:23" ht="18" customHeight="1" thickTop="1" x14ac:dyDescent="0.25">
      <c r="A6" s="11"/>
      <c r="B6" s="56" t="s">
        <v>21</v>
      </c>
      <c r="C6" s="52"/>
      <c r="D6" s="53"/>
      <c r="E6" s="53"/>
      <c r="F6" s="53"/>
      <c r="G6" s="57" t="s">
        <v>22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23</v>
      </c>
      <c r="H7" s="18"/>
      <c r="I7" s="29"/>
      <c r="J7" s="50"/>
    </row>
    <row r="8" spans="1:23" ht="18" customHeight="1" x14ac:dyDescent="0.25">
      <c r="A8" s="11"/>
      <c r="B8" s="45" t="s">
        <v>24</v>
      </c>
      <c r="C8" s="20"/>
      <c r="D8" s="17"/>
      <c r="E8" s="17"/>
      <c r="F8" s="17"/>
      <c r="G8" s="46" t="s">
        <v>22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23</v>
      </c>
      <c r="H9" s="17"/>
      <c r="I9" s="28"/>
      <c r="J9" s="32"/>
    </row>
    <row r="10" spans="1:23" ht="18" customHeight="1" x14ac:dyDescent="0.25">
      <c r="A10" s="11"/>
      <c r="B10" s="45" t="s">
        <v>25</v>
      </c>
      <c r="C10" s="20"/>
      <c r="D10" s="17"/>
      <c r="E10" s="17"/>
      <c r="F10" s="17"/>
      <c r="G10" s="46" t="s">
        <v>22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23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26</v>
      </c>
      <c r="C15" s="92" t="s">
        <v>6</v>
      </c>
      <c r="D15" s="92" t="s">
        <v>53</v>
      </c>
      <c r="E15" s="93" t="s">
        <v>54</v>
      </c>
      <c r="F15" s="105" t="s">
        <v>55</v>
      </c>
      <c r="G15" s="59" t="s">
        <v>31</v>
      </c>
      <c r="H15" s="62" t="s">
        <v>32</v>
      </c>
      <c r="I15" s="27"/>
      <c r="J15" s="55"/>
    </row>
    <row r="16" spans="1:23" ht="18" customHeight="1" x14ac:dyDescent="0.25">
      <c r="A16" s="11"/>
      <c r="B16" s="94">
        <v>1</v>
      </c>
      <c r="C16" s="95" t="s">
        <v>27</v>
      </c>
      <c r="D16" s="96">
        <f>'Kryci_list 12809'!D16</f>
        <v>0</v>
      </c>
      <c r="E16" s="97">
        <f>'Kryci_list 12809'!E16</f>
        <v>0</v>
      </c>
      <c r="F16" s="106">
        <f>'Kryci_list 12809'!F16</f>
        <v>0</v>
      </c>
      <c r="G16" s="60">
        <v>6</v>
      </c>
      <c r="H16" s="115" t="s">
        <v>33</v>
      </c>
      <c r="I16" s="129"/>
      <c r="J16" s="126">
        <f>Rekapitulácia!F8</f>
        <v>0</v>
      </c>
    </row>
    <row r="17" spans="1:10" ht="18" customHeight="1" x14ac:dyDescent="0.25">
      <c r="A17" s="11"/>
      <c r="B17" s="67">
        <v>2</v>
      </c>
      <c r="C17" s="71" t="s">
        <v>28</v>
      </c>
      <c r="D17" s="78">
        <f>'Kryci_list 12809'!D17</f>
        <v>0</v>
      </c>
      <c r="E17" s="76">
        <f>'Kryci_list 12809'!E17</f>
        <v>0</v>
      </c>
      <c r="F17" s="81">
        <f>'Kryci_list 12809'!F17</f>
        <v>0</v>
      </c>
      <c r="G17" s="61">
        <v>7</v>
      </c>
      <c r="H17" s="116" t="s">
        <v>34</v>
      </c>
      <c r="I17" s="129"/>
      <c r="J17" s="127">
        <f>Rekapitulácia!E8</f>
        <v>0</v>
      </c>
    </row>
    <row r="18" spans="1:10" ht="18" customHeight="1" x14ac:dyDescent="0.25">
      <c r="A18" s="11"/>
      <c r="B18" s="68">
        <v>3</v>
      </c>
      <c r="C18" s="72" t="s">
        <v>29</v>
      </c>
      <c r="D18" s="79">
        <f>'Kryci_list 12809'!D18</f>
        <v>0</v>
      </c>
      <c r="E18" s="77">
        <f>'Kryci_list 12809'!E18</f>
        <v>0</v>
      </c>
      <c r="F18" s="82">
        <f>'Kryci_list 12809'!F18</f>
        <v>0</v>
      </c>
      <c r="G18" s="61">
        <v>8</v>
      </c>
      <c r="H18" s="116" t="s">
        <v>35</v>
      </c>
      <c r="I18" s="129"/>
      <c r="J18" s="127">
        <f>Rekapitulácia!D8</f>
        <v>0</v>
      </c>
    </row>
    <row r="19" spans="1:10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10" ht="18" customHeight="1" thickBot="1" x14ac:dyDescent="0.3">
      <c r="A20" s="11"/>
      <c r="B20" s="68">
        <v>5</v>
      </c>
      <c r="C20" s="74" t="s">
        <v>30</v>
      </c>
      <c r="D20" s="80"/>
      <c r="E20" s="100"/>
      <c r="F20" s="107">
        <f>SUM(F16:F19)</f>
        <v>0</v>
      </c>
      <c r="G20" s="61">
        <v>10</v>
      </c>
      <c r="H20" s="116" t="s">
        <v>30</v>
      </c>
      <c r="I20" s="131"/>
      <c r="J20" s="99">
        <f>SUM(J16:J19)</f>
        <v>0</v>
      </c>
    </row>
    <row r="21" spans="1:10" ht="18" customHeight="1" thickTop="1" x14ac:dyDescent="0.25">
      <c r="A21" s="11"/>
      <c r="B21" s="65" t="s">
        <v>43</v>
      </c>
      <c r="C21" s="69" t="s">
        <v>7</v>
      </c>
      <c r="D21" s="75"/>
      <c r="E21" s="19"/>
      <c r="F21" s="98"/>
      <c r="G21" s="65" t="s">
        <v>49</v>
      </c>
      <c r="H21" s="62" t="s">
        <v>7</v>
      </c>
      <c r="I21" s="29"/>
      <c r="J21" s="132"/>
    </row>
    <row r="22" spans="1:10" ht="18" customHeight="1" x14ac:dyDescent="0.25">
      <c r="A22" s="11"/>
      <c r="B22" s="60">
        <v>11</v>
      </c>
      <c r="C22" s="63" t="s">
        <v>44</v>
      </c>
      <c r="D22" s="87"/>
      <c r="E22" s="90"/>
      <c r="F22" s="81">
        <f>'Kryci_list 12809'!F22</f>
        <v>0</v>
      </c>
      <c r="G22" s="60">
        <v>16</v>
      </c>
      <c r="H22" s="115" t="s">
        <v>50</v>
      </c>
      <c r="I22" s="129"/>
      <c r="J22" s="126">
        <f>'Kryci_list 12809'!J22</f>
        <v>0</v>
      </c>
    </row>
    <row r="23" spans="1:10" ht="18" customHeight="1" x14ac:dyDescent="0.25">
      <c r="A23" s="11"/>
      <c r="B23" s="61">
        <v>12</v>
      </c>
      <c r="C23" s="64" t="s">
        <v>45</v>
      </c>
      <c r="D23" s="66"/>
      <c r="E23" s="90"/>
      <c r="F23" s="82">
        <f>'Kryci_list 12809'!F23</f>
        <v>0</v>
      </c>
      <c r="G23" s="61">
        <v>17</v>
      </c>
      <c r="H23" s="116" t="s">
        <v>51</v>
      </c>
      <c r="I23" s="129"/>
      <c r="J23" s="127">
        <f>'Kryci_list 12809'!J23</f>
        <v>0</v>
      </c>
    </row>
    <row r="24" spans="1:10" ht="18" customHeight="1" x14ac:dyDescent="0.25">
      <c r="A24" s="11"/>
      <c r="B24" s="61">
        <v>13</v>
      </c>
      <c r="C24" s="64" t="s">
        <v>46</v>
      </c>
      <c r="D24" s="66"/>
      <c r="E24" s="90"/>
      <c r="F24" s="82">
        <f>'Kryci_list 12809'!F24</f>
        <v>0</v>
      </c>
      <c r="G24" s="61">
        <v>18</v>
      </c>
      <c r="H24" s="116" t="s">
        <v>52</v>
      </c>
      <c r="I24" s="129"/>
      <c r="J24" s="127">
        <f>'Kryci_list 12809'!J24</f>
        <v>0</v>
      </c>
    </row>
    <row r="25" spans="1:10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7"/>
    </row>
    <row r="26" spans="1:10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30</v>
      </c>
      <c r="I26" s="131"/>
      <c r="J26" s="99">
        <f>SUM(J22:J25)+SUM(F22:F25)</f>
        <v>0</v>
      </c>
    </row>
    <row r="27" spans="1:10" ht="18" customHeight="1" thickTop="1" x14ac:dyDescent="0.25">
      <c r="A27" s="11"/>
      <c r="B27" s="101"/>
      <c r="C27" s="143" t="s">
        <v>58</v>
      </c>
      <c r="D27" s="136"/>
      <c r="E27" s="102"/>
      <c r="F27" s="30"/>
      <c r="G27" s="109" t="s">
        <v>36</v>
      </c>
      <c r="H27" s="104" t="s">
        <v>37</v>
      </c>
      <c r="I27" s="29"/>
      <c r="J27" s="33"/>
    </row>
    <row r="28" spans="1:10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38</v>
      </c>
      <c r="I28" s="122"/>
      <c r="J28" s="118">
        <f>F20+J20+F26+J26</f>
        <v>0</v>
      </c>
    </row>
    <row r="29" spans="1:10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39</v>
      </c>
      <c r="I29" s="123">
        <f>Rekapitulácia!B9</f>
        <v>0</v>
      </c>
      <c r="J29" s="119">
        <f>ROUND(((ROUND(I29,2)*20)/100),2)*1</f>
        <v>0</v>
      </c>
    </row>
    <row r="30" spans="1:10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40</v>
      </c>
      <c r="I30" s="89">
        <f>Rekapitulácia!B10</f>
        <v>0</v>
      </c>
      <c r="J30" s="120">
        <f>ROUND(((ROUND(I30,2)*0)/100),2)</f>
        <v>0</v>
      </c>
    </row>
    <row r="31" spans="1:10" ht="18" customHeight="1" x14ac:dyDescent="0.25">
      <c r="A31" s="11"/>
      <c r="B31" s="24"/>
      <c r="C31" s="139"/>
      <c r="D31" s="140"/>
      <c r="E31" s="22"/>
      <c r="F31" s="11"/>
      <c r="G31" s="61">
        <v>24</v>
      </c>
      <c r="H31" s="116" t="s">
        <v>41</v>
      </c>
      <c r="I31" s="28"/>
      <c r="J31" s="189">
        <f>SUM(J28:J30)</f>
        <v>0</v>
      </c>
    </row>
    <row r="32" spans="1:10" ht="18" customHeight="1" thickBot="1" x14ac:dyDescent="0.3">
      <c r="A32" s="11"/>
      <c r="B32" s="48"/>
      <c r="C32" s="117"/>
      <c r="D32" s="124"/>
      <c r="E32" s="84"/>
      <c r="F32" s="85"/>
      <c r="G32" s="185" t="s">
        <v>42</v>
      </c>
      <c r="H32" s="186"/>
      <c r="I32" s="187"/>
      <c r="J32" s="188"/>
    </row>
    <row r="33" spans="1:10" ht="18" customHeight="1" thickTop="1" x14ac:dyDescent="0.25">
      <c r="A33" s="11"/>
      <c r="B33" s="101"/>
      <c r="C33" s="102"/>
      <c r="D33" s="141" t="s">
        <v>56</v>
      </c>
      <c r="E33" s="15"/>
      <c r="F33" s="15"/>
      <c r="G33" s="14"/>
      <c r="H33" s="141" t="s">
        <v>57</v>
      </c>
      <c r="I33" s="30"/>
      <c r="J33" s="34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topLeftCell="A13"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14</v>
      </c>
      <c r="H2" s="16"/>
      <c r="I2" s="27"/>
      <c r="J2" s="31"/>
    </row>
    <row r="3" spans="1:23" ht="18" customHeight="1" x14ac:dyDescent="0.25">
      <c r="A3" s="11"/>
      <c r="B3" s="40" t="s">
        <v>15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16</v>
      </c>
      <c r="J4" s="32"/>
    </row>
    <row r="5" spans="1:23" ht="18" customHeight="1" thickBot="1" x14ac:dyDescent="0.3">
      <c r="A5" s="11"/>
      <c r="B5" s="45" t="s">
        <v>17</v>
      </c>
      <c r="C5" s="20"/>
      <c r="D5" s="17"/>
      <c r="E5" s="17"/>
      <c r="F5" s="46" t="s">
        <v>18</v>
      </c>
      <c r="G5" s="17"/>
      <c r="H5" s="17"/>
      <c r="I5" s="44" t="s">
        <v>19</v>
      </c>
      <c r="J5" s="47" t="s">
        <v>20</v>
      </c>
    </row>
    <row r="6" spans="1:23" ht="18" customHeight="1" thickTop="1" x14ac:dyDescent="0.25">
      <c r="A6" s="11"/>
      <c r="B6" s="56" t="s">
        <v>21</v>
      </c>
      <c r="C6" s="52"/>
      <c r="D6" s="53"/>
      <c r="E6" s="53"/>
      <c r="F6" s="53"/>
      <c r="G6" s="57" t="s">
        <v>22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23</v>
      </c>
      <c r="H7" s="18"/>
      <c r="I7" s="29"/>
      <c r="J7" s="50"/>
    </row>
    <row r="8" spans="1:23" ht="18" customHeight="1" x14ac:dyDescent="0.25">
      <c r="A8" s="11"/>
      <c r="B8" s="45" t="s">
        <v>24</v>
      </c>
      <c r="C8" s="20"/>
      <c r="D8" s="17"/>
      <c r="E8" s="17"/>
      <c r="F8" s="17"/>
      <c r="G8" s="46" t="s">
        <v>22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23</v>
      </c>
      <c r="H9" s="17"/>
      <c r="I9" s="28"/>
      <c r="J9" s="32"/>
    </row>
    <row r="10" spans="1:23" ht="18" customHeight="1" x14ac:dyDescent="0.25">
      <c r="A10" s="11"/>
      <c r="B10" s="45" t="s">
        <v>25</v>
      </c>
      <c r="C10" s="20"/>
      <c r="D10" s="17"/>
      <c r="E10" s="17"/>
      <c r="F10" s="17"/>
      <c r="G10" s="46" t="s">
        <v>22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23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26</v>
      </c>
      <c r="C15" s="92" t="s">
        <v>6</v>
      </c>
      <c r="D15" s="92" t="s">
        <v>53</v>
      </c>
      <c r="E15" s="93" t="s">
        <v>54</v>
      </c>
      <c r="F15" s="105" t="s">
        <v>55</v>
      </c>
      <c r="G15" s="59" t="s">
        <v>31</v>
      </c>
      <c r="H15" s="62" t="s">
        <v>32</v>
      </c>
      <c r="I15" s="27"/>
      <c r="J15" s="55"/>
    </row>
    <row r="16" spans="1:23" ht="18" customHeight="1" x14ac:dyDescent="0.25">
      <c r="A16" s="11"/>
      <c r="B16" s="94">
        <v>1</v>
      </c>
      <c r="C16" s="95" t="s">
        <v>27</v>
      </c>
      <c r="D16" s="96">
        <f>'Rekap 12809'!B15</f>
        <v>0</v>
      </c>
      <c r="E16" s="97">
        <f>'Rekap 12809'!C15</f>
        <v>0</v>
      </c>
      <c r="F16" s="106">
        <f>'Rekap 12809'!D15</f>
        <v>0</v>
      </c>
      <c r="G16" s="60">
        <v>6</v>
      </c>
      <c r="H16" s="115" t="s">
        <v>33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28</v>
      </c>
      <c r="D17" s="78">
        <f>'Rekap 12809'!B19</f>
        <v>0</v>
      </c>
      <c r="E17" s="76">
        <f>'Rekap 12809'!C19</f>
        <v>0</v>
      </c>
      <c r="F17" s="81">
        <f>'Rekap 12809'!D19</f>
        <v>0</v>
      </c>
      <c r="G17" s="61">
        <v>7</v>
      </c>
      <c r="H17" s="116" t="s">
        <v>34</v>
      </c>
      <c r="I17" s="129"/>
      <c r="J17" s="127">
        <f>'SO 12809'!Z46</f>
        <v>0</v>
      </c>
    </row>
    <row r="18" spans="1:26" ht="18" customHeight="1" x14ac:dyDescent="0.25">
      <c r="A18" s="11"/>
      <c r="B18" s="68">
        <v>3</v>
      </c>
      <c r="C18" s="72" t="s">
        <v>29</v>
      </c>
      <c r="D18" s="79"/>
      <c r="E18" s="77"/>
      <c r="F18" s="82"/>
      <c r="G18" s="61">
        <v>8</v>
      </c>
      <c r="H18" s="116" t="s">
        <v>35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30</v>
      </c>
      <c r="D20" s="80"/>
      <c r="E20" s="100"/>
      <c r="F20" s="107">
        <f>SUM(F16:F19)</f>
        <v>0</v>
      </c>
      <c r="G20" s="61">
        <v>10</v>
      </c>
      <c r="H20" s="116" t="s">
        <v>30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43</v>
      </c>
      <c r="C21" s="69" t="s">
        <v>7</v>
      </c>
      <c r="D21" s="75"/>
      <c r="E21" s="19"/>
      <c r="F21" s="98"/>
      <c r="G21" s="65" t="s">
        <v>49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44</v>
      </c>
      <c r="D22" s="87"/>
      <c r="E22" s="89" t="s">
        <v>47</v>
      </c>
      <c r="F22" s="81">
        <f>((F16*U22*0)+(F17*V22*0)+(F18*W22*0))/100</f>
        <v>0</v>
      </c>
      <c r="G22" s="60">
        <v>16</v>
      </c>
      <c r="H22" s="115" t="s">
        <v>50</v>
      </c>
      <c r="I22" s="130" t="s">
        <v>47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45</v>
      </c>
      <c r="D23" s="66"/>
      <c r="E23" s="89" t="s">
        <v>48</v>
      </c>
      <c r="F23" s="82">
        <f>((F16*U23*0)+(F17*V23*0)+(F18*W23*0))/100</f>
        <v>0</v>
      </c>
      <c r="G23" s="61">
        <v>17</v>
      </c>
      <c r="H23" s="116" t="s">
        <v>51</v>
      </c>
      <c r="I23" s="130" t="s">
        <v>47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46</v>
      </c>
      <c r="D24" s="66"/>
      <c r="E24" s="89" t="s">
        <v>47</v>
      </c>
      <c r="F24" s="82">
        <f>((F16*U24*0)+(F17*V24*0)+(F18*W24*0))/100</f>
        <v>0</v>
      </c>
      <c r="G24" s="61">
        <v>18</v>
      </c>
      <c r="H24" s="116" t="s">
        <v>52</v>
      </c>
      <c r="I24" s="130" t="s">
        <v>48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30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58</v>
      </c>
      <c r="D27" s="136"/>
      <c r="E27" s="102"/>
      <c r="F27" s="30"/>
      <c r="G27" s="109" t="s">
        <v>36</v>
      </c>
      <c r="H27" s="104" t="s">
        <v>37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38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39</v>
      </c>
      <c r="I29" s="123">
        <f>J28-SUM('SO 12809'!K9:'SO 12809'!K45)</f>
        <v>0</v>
      </c>
      <c r="J29" s="119">
        <f>ROUND(((ROUND(I29,2)*20)*1/100),2)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40</v>
      </c>
      <c r="I30" s="89">
        <f>SUM('SO 12809'!K9:'SO 12809'!K45)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41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42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56</v>
      </c>
      <c r="E33" s="15"/>
      <c r="F33" s="103"/>
      <c r="G33" s="111">
        <v>26</v>
      </c>
      <c r="H33" s="142" t="s">
        <v>57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x14ac:dyDescent="0.25">
      <c r="A1" s="145" t="s">
        <v>21</v>
      </c>
      <c r="B1" s="144"/>
      <c r="C1" s="144"/>
      <c r="D1" s="145" t="s">
        <v>18</v>
      </c>
      <c r="E1" s="144"/>
      <c r="F1" s="144"/>
      <c r="W1">
        <v>30.126000000000001</v>
      </c>
    </row>
    <row r="2" spans="1:26" x14ac:dyDescent="0.25">
      <c r="A2" s="145" t="s">
        <v>25</v>
      </c>
      <c r="B2" s="144"/>
      <c r="C2" s="144"/>
      <c r="D2" s="145" t="s">
        <v>16</v>
      </c>
      <c r="E2" s="144"/>
      <c r="F2" s="144"/>
    </row>
    <row r="3" spans="1:26" x14ac:dyDescent="0.25">
      <c r="A3" s="145" t="s">
        <v>24</v>
      </c>
      <c r="B3" s="144"/>
      <c r="C3" s="144"/>
      <c r="D3" s="145" t="s">
        <v>62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15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63</v>
      </c>
      <c r="B8" s="144"/>
      <c r="C8" s="144"/>
      <c r="D8" s="144"/>
      <c r="E8" s="144"/>
      <c r="F8" s="144"/>
    </row>
    <row r="9" spans="1:26" x14ac:dyDescent="0.25">
      <c r="A9" s="147" t="s">
        <v>59</v>
      </c>
      <c r="B9" s="147" t="s">
        <v>53</v>
      </c>
      <c r="C9" s="147" t="s">
        <v>54</v>
      </c>
      <c r="D9" s="147" t="s">
        <v>30</v>
      </c>
      <c r="E9" s="147" t="s">
        <v>60</v>
      </c>
      <c r="F9" s="147" t="s">
        <v>61</v>
      </c>
    </row>
    <row r="10" spans="1:26" x14ac:dyDescent="0.25">
      <c r="A10" s="154" t="s">
        <v>64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65</v>
      </c>
      <c r="B11" s="157">
        <f>'SO 12809'!L17</f>
        <v>0</v>
      </c>
      <c r="C11" s="157">
        <f>'SO 12809'!M17</f>
        <v>0</v>
      </c>
      <c r="D11" s="157">
        <f>'SO 12809'!I17</f>
        <v>0</v>
      </c>
      <c r="E11" s="158">
        <f>'SO 12809'!P17</f>
        <v>0</v>
      </c>
      <c r="F11" s="158">
        <f>'SO 12809'!S17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66</v>
      </c>
      <c r="B12" s="157">
        <f>'SO 12809'!L24</f>
        <v>0</v>
      </c>
      <c r="C12" s="157">
        <f>'SO 12809'!M24</f>
        <v>0</v>
      </c>
      <c r="D12" s="157">
        <f>'SO 12809'!I24</f>
        <v>0</v>
      </c>
      <c r="E12" s="158">
        <f>'SO 12809'!P24</f>
        <v>104.02</v>
      </c>
      <c r="F12" s="158">
        <f>'SO 12809'!S24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56" t="s">
        <v>67</v>
      </c>
      <c r="B13" s="157">
        <f>'SO 12809'!L31</f>
        <v>0</v>
      </c>
      <c r="C13" s="157">
        <f>'SO 12809'!M31</f>
        <v>0</v>
      </c>
      <c r="D13" s="157">
        <f>'SO 12809'!I31</f>
        <v>0</v>
      </c>
      <c r="E13" s="158">
        <f>'SO 12809'!P31</f>
        <v>5.21</v>
      </c>
      <c r="F13" s="158">
        <f>'SO 12809'!S31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156" t="s">
        <v>68</v>
      </c>
      <c r="B14" s="157">
        <f>'SO 12809'!L35</f>
        <v>0</v>
      </c>
      <c r="C14" s="157">
        <f>'SO 12809'!M35</f>
        <v>0</v>
      </c>
      <c r="D14" s="157">
        <f>'SO 12809'!I35</f>
        <v>0</v>
      </c>
      <c r="E14" s="158">
        <f>'SO 12809'!P35</f>
        <v>0</v>
      </c>
      <c r="F14" s="158">
        <f>'SO 12809'!S35</f>
        <v>0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2" t="s">
        <v>64</v>
      </c>
      <c r="B15" s="159">
        <f>'SO 12809'!L37</f>
        <v>0</v>
      </c>
      <c r="C15" s="159">
        <f>'SO 12809'!M37</f>
        <v>0</v>
      </c>
      <c r="D15" s="159">
        <f>'SO 12809'!I37</f>
        <v>0</v>
      </c>
      <c r="E15" s="160">
        <f>'SO 12809'!P37</f>
        <v>109.23</v>
      </c>
      <c r="F15" s="160">
        <f>'SO 12809'!S37</f>
        <v>0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 x14ac:dyDescent="0.25">
      <c r="A16" s="1"/>
      <c r="B16" s="149"/>
      <c r="C16" s="149"/>
      <c r="D16" s="149"/>
      <c r="E16" s="148"/>
      <c r="F16" s="148"/>
    </row>
    <row r="17" spans="1:26" x14ac:dyDescent="0.25">
      <c r="A17" s="2" t="s">
        <v>69</v>
      </c>
      <c r="B17" s="159"/>
      <c r="C17" s="157"/>
      <c r="D17" s="157"/>
      <c r="E17" s="158"/>
      <c r="F17" s="158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</row>
    <row r="18" spans="1:26" x14ac:dyDescent="0.25">
      <c r="A18" s="156" t="s">
        <v>70</v>
      </c>
      <c r="B18" s="157">
        <f>'SO 12809'!L43</f>
        <v>0</v>
      </c>
      <c r="C18" s="157">
        <f>'SO 12809'!M43</f>
        <v>0</v>
      </c>
      <c r="D18" s="157">
        <f>'SO 12809'!I43</f>
        <v>0</v>
      </c>
      <c r="E18" s="158">
        <f>'SO 12809'!P43</f>
        <v>5.75</v>
      </c>
      <c r="F18" s="158">
        <f>'SO 12809'!S43</f>
        <v>0</v>
      </c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</row>
    <row r="19" spans="1:26" x14ac:dyDescent="0.25">
      <c r="A19" s="2" t="s">
        <v>69</v>
      </c>
      <c r="B19" s="159">
        <f>'SO 12809'!L45</f>
        <v>0</v>
      </c>
      <c r="C19" s="159">
        <f>'SO 12809'!M45</f>
        <v>0</v>
      </c>
      <c r="D19" s="159">
        <f>'SO 12809'!I45</f>
        <v>0</v>
      </c>
      <c r="E19" s="160">
        <f>'SO 12809'!P45</f>
        <v>5.75</v>
      </c>
      <c r="F19" s="160">
        <f>'SO 12809'!S45</f>
        <v>0</v>
      </c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</row>
    <row r="20" spans="1:26" x14ac:dyDescent="0.25">
      <c r="A20" s="1"/>
      <c r="B20" s="149"/>
      <c r="C20" s="149"/>
      <c r="D20" s="149"/>
      <c r="E20" s="148"/>
      <c r="F20" s="148"/>
    </row>
    <row r="21" spans="1:26" x14ac:dyDescent="0.25">
      <c r="A21" s="2" t="s">
        <v>71</v>
      </c>
      <c r="B21" s="159">
        <f>'SO 12809'!L46</f>
        <v>0</v>
      </c>
      <c r="C21" s="159">
        <f>'SO 12809'!M46</f>
        <v>0</v>
      </c>
      <c r="D21" s="159">
        <f>'SO 12809'!I46</f>
        <v>0</v>
      </c>
      <c r="E21" s="160">
        <f>'SO 12809'!P46</f>
        <v>114.98</v>
      </c>
      <c r="F21" s="160">
        <f>'SO 12809'!S46</f>
        <v>0</v>
      </c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</row>
    <row r="22" spans="1:26" x14ac:dyDescent="0.25">
      <c r="A22" s="1"/>
      <c r="B22" s="149"/>
      <c r="C22" s="149"/>
      <c r="D22" s="149"/>
      <c r="E22" s="148"/>
      <c r="F22" s="148"/>
    </row>
    <row r="23" spans="1:26" x14ac:dyDescent="0.25">
      <c r="A23" s="1"/>
      <c r="B23" s="149"/>
      <c r="C23" s="149"/>
      <c r="D23" s="149"/>
      <c r="E23" s="148"/>
      <c r="F23" s="148"/>
    </row>
    <row r="24" spans="1:26" x14ac:dyDescent="0.25">
      <c r="A24" s="1"/>
      <c r="B24" s="149"/>
      <c r="C24" s="149"/>
      <c r="D24" s="149"/>
      <c r="E24" s="148"/>
      <c r="F24" s="148"/>
    </row>
    <row r="25" spans="1:26" x14ac:dyDescent="0.25">
      <c r="A25" s="1"/>
      <c r="B25" s="149"/>
      <c r="C25" s="149"/>
      <c r="D25" s="149"/>
      <c r="E25" s="148"/>
      <c r="F25" s="148"/>
    </row>
    <row r="26" spans="1:26" x14ac:dyDescent="0.25">
      <c r="A26" s="1"/>
      <c r="B26" s="149"/>
      <c r="C26" s="149"/>
      <c r="D26" s="149"/>
      <c r="E26" s="148"/>
      <c r="F26" s="148"/>
    </row>
    <row r="27" spans="1:26" x14ac:dyDescent="0.25">
      <c r="A27" s="1"/>
      <c r="B27" s="149"/>
      <c r="C27" s="149"/>
      <c r="D27" s="149"/>
      <c r="E27" s="148"/>
      <c r="F27" s="148"/>
    </row>
    <row r="28" spans="1:26" x14ac:dyDescent="0.25">
      <c r="A28" s="1"/>
      <c r="B28" s="149"/>
      <c r="C28" s="149"/>
      <c r="D28" s="149"/>
      <c r="E28" s="148"/>
      <c r="F28" s="148"/>
    </row>
    <row r="29" spans="1:26" x14ac:dyDescent="0.25">
      <c r="A29" s="1"/>
      <c r="B29" s="149"/>
      <c r="C29" s="149"/>
      <c r="D29" s="149"/>
      <c r="E29" s="148"/>
      <c r="F29" s="148"/>
    </row>
    <row r="30" spans="1:26" x14ac:dyDescent="0.25">
      <c r="A30" s="1"/>
      <c r="B30" s="149"/>
      <c r="C30" s="149"/>
      <c r="D30" s="149"/>
      <c r="E30" s="148"/>
      <c r="F30" s="148"/>
    </row>
    <row r="31" spans="1:26" x14ac:dyDescent="0.25">
      <c r="A31" s="1"/>
      <c r="B31" s="149"/>
      <c r="C31" s="149"/>
      <c r="D31" s="149"/>
      <c r="E31" s="148"/>
      <c r="F31" s="148"/>
    </row>
    <row r="32" spans="1:2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49"/>
      <c r="C44" s="149"/>
      <c r="D44" s="149"/>
      <c r="E44" s="148"/>
      <c r="F44" s="148"/>
    </row>
    <row r="45" spans="1:6" x14ac:dyDescent="0.25">
      <c r="A45" s="1"/>
      <c r="B45" s="149"/>
      <c r="C45" s="149"/>
      <c r="D45" s="149"/>
      <c r="E45" s="148"/>
      <c r="F45" s="148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workbookViewId="0">
      <pane ySplit="8" topLeftCell="A28" activePane="bottomLeft" state="frozen"/>
      <selection pane="bottomLeft" activeCell="G9" sqref="G9:G45"/>
    </sheetView>
  </sheetViews>
  <sheetFormatPr defaultColWidth="0"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10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  <col min="27" max="27" width="9.140625" customWidth="1"/>
    <col min="28" max="16384" width="9.140625" hidden="1"/>
  </cols>
  <sheetData>
    <row r="1" spans="1:26" x14ac:dyDescent="0.25">
      <c r="A1" s="3"/>
      <c r="B1" s="5" t="s">
        <v>21</v>
      </c>
      <c r="C1" s="3"/>
      <c r="D1" s="3"/>
      <c r="E1" s="5" t="s">
        <v>18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25</v>
      </c>
      <c r="C2" s="3"/>
      <c r="D2" s="3"/>
      <c r="E2" s="5" t="s">
        <v>16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24</v>
      </c>
      <c r="C3" s="3"/>
      <c r="D3" s="3"/>
      <c r="E3" s="5" t="s">
        <v>62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15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63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72</v>
      </c>
      <c r="B8" s="164" t="s">
        <v>73</v>
      </c>
      <c r="C8" s="164" t="s">
        <v>74</v>
      </c>
      <c r="D8" s="164" t="s">
        <v>75</v>
      </c>
      <c r="E8" s="164" t="s">
        <v>76</v>
      </c>
      <c r="F8" s="164" t="s">
        <v>77</v>
      </c>
      <c r="G8" s="164" t="s">
        <v>78</v>
      </c>
      <c r="H8" s="164" t="s">
        <v>54</v>
      </c>
      <c r="I8" s="164" t="s">
        <v>79</v>
      </c>
      <c r="J8" s="164"/>
      <c r="K8" s="164"/>
      <c r="L8" s="164"/>
      <c r="M8" s="164"/>
      <c r="N8" s="164"/>
      <c r="O8" s="164"/>
      <c r="P8" s="164" t="s">
        <v>80</v>
      </c>
      <c r="Q8" s="161"/>
      <c r="R8" s="161"/>
      <c r="S8" s="164" t="s">
        <v>81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64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65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/>
      <c r="B11" s="168" t="s">
        <v>82</v>
      </c>
      <c r="C11" s="172" t="s">
        <v>83</v>
      </c>
      <c r="D11" s="168" t="s">
        <v>84</v>
      </c>
      <c r="E11" s="168" t="s">
        <v>85</v>
      </c>
      <c r="F11" s="169">
        <v>39.674999999999997</v>
      </c>
      <c r="G11" s="170"/>
      <c r="H11" s="170"/>
      <c r="I11" s="170">
        <f t="shared" ref="I11:I16" si="0">ROUND(F11*(G11+H11),2)</f>
        <v>0</v>
      </c>
      <c r="J11" s="168">
        <f t="shared" ref="J11:J16" si="1">ROUND(F11*(N11),2)</f>
        <v>798.26</v>
      </c>
      <c r="K11" s="1">
        <f t="shared" ref="K11:K16" si="2">ROUND(F11*(O11),2)</f>
        <v>0</v>
      </c>
      <c r="L11" s="1">
        <f t="shared" ref="L11:L16" si="3">ROUND(F11*(G11),2)</f>
        <v>0</v>
      </c>
      <c r="M11" s="1"/>
      <c r="N11" s="1">
        <v>20.12</v>
      </c>
      <c r="O11" s="1"/>
      <c r="P11" s="167"/>
      <c r="Q11" s="173"/>
      <c r="R11" s="173"/>
      <c r="S11" s="167"/>
      <c r="Z11">
        <v>0</v>
      </c>
    </row>
    <row r="12" spans="1:26" ht="24.95" customHeight="1" x14ac:dyDescent="0.25">
      <c r="A12" s="171"/>
      <c r="B12" s="168" t="s">
        <v>82</v>
      </c>
      <c r="C12" s="172" t="s">
        <v>86</v>
      </c>
      <c r="D12" s="168" t="s">
        <v>87</v>
      </c>
      <c r="E12" s="168" t="s">
        <v>85</v>
      </c>
      <c r="F12" s="169">
        <v>19.837499999999999</v>
      </c>
      <c r="G12" s="170"/>
      <c r="H12" s="170"/>
      <c r="I12" s="170">
        <f t="shared" si="0"/>
        <v>0</v>
      </c>
      <c r="J12" s="168">
        <f t="shared" si="1"/>
        <v>112.88</v>
      </c>
      <c r="K12" s="1">
        <f t="shared" si="2"/>
        <v>0</v>
      </c>
      <c r="L12" s="1">
        <f t="shared" si="3"/>
        <v>0</v>
      </c>
      <c r="M12" s="1"/>
      <c r="N12" s="1">
        <v>5.6899999999999995</v>
      </c>
      <c r="O12" s="1"/>
      <c r="P12" s="167"/>
      <c r="Q12" s="173"/>
      <c r="R12" s="173"/>
      <c r="S12" s="167"/>
      <c r="Z12">
        <v>0</v>
      </c>
    </row>
    <row r="13" spans="1:26" ht="24.95" customHeight="1" x14ac:dyDescent="0.25">
      <c r="A13" s="171"/>
      <c r="B13" s="168" t="s">
        <v>82</v>
      </c>
      <c r="C13" s="172" t="s">
        <v>88</v>
      </c>
      <c r="D13" s="168" t="s">
        <v>89</v>
      </c>
      <c r="E13" s="168" t="s">
        <v>85</v>
      </c>
      <c r="F13" s="169">
        <v>37.924999999999997</v>
      </c>
      <c r="G13" s="170"/>
      <c r="H13" s="170"/>
      <c r="I13" s="170">
        <f t="shared" si="0"/>
        <v>0</v>
      </c>
      <c r="J13" s="168">
        <f t="shared" si="1"/>
        <v>53.1</v>
      </c>
      <c r="K13" s="1">
        <f t="shared" si="2"/>
        <v>0</v>
      </c>
      <c r="L13" s="1">
        <f t="shared" si="3"/>
        <v>0</v>
      </c>
      <c r="M13" s="1"/>
      <c r="N13" s="1">
        <v>1.4</v>
      </c>
      <c r="O13" s="1"/>
      <c r="P13" s="167"/>
      <c r="Q13" s="173"/>
      <c r="R13" s="173"/>
      <c r="S13" s="167"/>
      <c r="Z13">
        <v>0</v>
      </c>
    </row>
    <row r="14" spans="1:26" ht="24.95" customHeight="1" x14ac:dyDescent="0.25">
      <c r="A14" s="171"/>
      <c r="B14" s="168" t="s">
        <v>82</v>
      </c>
      <c r="C14" s="172" t="s">
        <v>90</v>
      </c>
      <c r="D14" s="168" t="s">
        <v>91</v>
      </c>
      <c r="E14" s="168" t="s">
        <v>85</v>
      </c>
      <c r="F14" s="169">
        <v>1.75</v>
      </c>
      <c r="G14" s="170"/>
      <c r="H14" s="170"/>
      <c r="I14" s="170">
        <f t="shared" si="0"/>
        <v>0</v>
      </c>
      <c r="J14" s="168">
        <f t="shared" si="1"/>
        <v>31.54</v>
      </c>
      <c r="K14" s="1">
        <f t="shared" si="2"/>
        <v>0</v>
      </c>
      <c r="L14" s="1">
        <f t="shared" si="3"/>
        <v>0</v>
      </c>
      <c r="M14" s="1"/>
      <c r="N14" s="1">
        <v>18.02</v>
      </c>
      <c r="O14" s="1"/>
      <c r="P14" s="167"/>
      <c r="Q14" s="173"/>
      <c r="R14" s="173"/>
      <c r="S14" s="167"/>
      <c r="Z14">
        <v>0</v>
      </c>
    </row>
    <row r="15" spans="1:26" ht="24.95" customHeight="1" x14ac:dyDescent="0.25">
      <c r="A15" s="171"/>
      <c r="B15" s="168" t="s">
        <v>82</v>
      </c>
      <c r="C15" s="172" t="s">
        <v>92</v>
      </c>
      <c r="D15" s="168" t="s">
        <v>93</v>
      </c>
      <c r="E15" s="168" t="s">
        <v>94</v>
      </c>
      <c r="F15" s="169">
        <v>184</v>
      </c>
      <c r="G15" s="170"/>
      <c r="H15" s="170"/>
      <c r="I15" s="170">
        <f t="shared" si="0"/>
        <v>0</v>
      </c>
      <c r="J15" s="168">
        <f t="shared" si="1"/>
        <v>237.36</v>
      </c>
      <c r="K15" s="1">
        <f t="shared" si="2"/>
        <v>0</v>
      </c>
      <c r="L15" s="1">
        <f t="shared" si="3"/>
        <v>0</v>
      </c>
      <c r="M15" s="1"/>
      <c r="N15" s="1">
        <v>1.29</v>
      </c>
      <c r="O15" s="1"/>
      <c r="P15" s="167"/>
      <c r="Q15" s="173"/>
      <c r="R15" s="173"/>
      <c r="S15" s="167"/>
      <c r="Z15">
        <v>0</v>
      </c>
    </row>
    <row r="16" spans="1:26" ht="24.95" customHeight="1" x14ac:dyDescent="0.25">
      <c r="A16" s="171"/>
      <c r="B16" s="168" t="s">
        <v>82</v>
      </c>
      <c r="C16" s="172" t="s">
        <v>95</v>
      </c>
      <c r="D16" s="168" t="s">
        <v>96</v>
      </c>
      <c r="E16" s="168" t="s">
        <v>94</v>
      </c>
      <c r="F16" s="169">
        <v>46</v>
      </c>
      <c r="G16" s="170"/>
      <c r="H16" s="170"/>
      <c r="I16" s="170">
        <f t="shared" si="0"/>
        <v>0</v>
      </c>
      <c r="J16" s="168">
        <f t="shared" si="1"/>
        <v>51.98</v>
      </c>
      <c r="K16" s="1">
        <f t="shared" si="2"/>
        <v>0</v>
      </c>
      <c r="L16" s="1">
        <f t="shared" si="3"/>
        <v>0</v>
      </c>
      <c r="M16" s="1"/>
      <c r="N16" s="1">
        <v>1.1299999999999999</v>
      </c>
      <c r="O16" s="1"/>
      <c r="P16" s="167"/>
      <c r="Q16" s="173"/>
      <c r="R16" s="173"/>
      <c r="S16" s="167"/>
      <c r="Z16">
        <v>0</v>
      </c>
    </row>
    <row r="17" spans="1:26" x14ac:dyDescent="0.25">
      <c r="A17" s="156"/>
      <c r="B17" s="156"/>
      <c r="C17" s="156"/>
      <c r="D17" s="156" t="s">
        <v>65</v>
      </c>
      <c r="E17" s="156"/>
      <c r="F17" s="167"/>
      <c r="G17" s="159"/>
      <c r="H17" s="159">
        <f>ROUND((SUM(M10:M16))/1,2)</f>
        <v>0</v>
      </c>
      <c r="I17" s="159">
        <f>ROUND((SUM(I10:I16))/1,2)</f>
        <v>0</v>
      </c>
      <c r="J17" s="156"/>
      <c r="K17" s="156"/>
      <c r="L17" s="156">
        <f>ROUND((SUM(L10:L16))/1,2)</f>
        <v>0</v>
      </c>
      <c r="M17" s="156">
        <f>ROUND((SUM(M10:M16))/1,2)</f>
        <v>0</v>
      </c>
      <c r="N17" s="156"/>
      <c r="O17" s="156"/>
      <c r="P17" s="174">
        <f>ROUND((SUM(P10:P16))/1,2)</f>
        <v>0</v>
      </c>
      <c r="Q17" s="153"/>
      <c r="R17" s="153"/>
      <c r="S17" s="174">
        <f>ROUND((SUM(S10:S16))/1,2)</f>
        <v>0</v>
      </c>
      <c r="T17" s="153"/>
      <c r="U17" s="153"/>
      <c r="V17" s="153"/>
      <c r="W17" s="153"/>
      <c r="X17" s="153"/>
      <c r="Y17" s="153"/>
      <c r="Z17" s="153"/>
    </row>
    <row r="18" spans="1:26" x14ac:dyDescent="0.25">
      <c r="A18" s="1"/>
      <c r="B18" s="1"/>
      <c r="C18" s="1"/>
      <c r="D18" s="1"/>
      <c r="E18" s="1"/>
      <c r="F18" s="163"/>
      <c r="G18" s="149"/>
      <c r="H18" s="149"/>
      <c r="I18" s="149"/>
      <c r="J18" s="1"/>
      <c r="K18" s="1"/>
      <c r="L18" s="1"/>
      <c r="M18" s="1"/>
      <c r="N18" s="1"/>
      <c r="O18" s="1"/>
      <c r="P18" s="1"/>
      <c r="S18" s="1"/>
    </row>
    <row r="19" spans="1:26" x14ac:dyDescent="0.25">
      <c r="A19" s="156"/>
      <c r="B19" s="156"/>
      <c r="C19" s="156"/>
      <c r="D19" s="156" t="s">
        <v>66</v>
      </c>
      <c r="E19" s="156"/>
      <c r="F19" s="167"/>
      <c r="G19" s="157"/>
      <c r="H19" s="157"/>
      <c r="I19" s="157"/>
      <c r="J19" s="156"/>
      <c r="K19" s="156"/>
      <c r="L19" s="156"/>
      <c r="M19" s="156"/>
      <c r="N19" s="156"/>
      <c r="O19" s="156"/>
      <c r="P19" s="156"/>
      <c r="Q19" s="153"/>
      <c r="R19" s="153"/>
      <c r="S19" s="156"/>
      <c r="T19" s="153"/>
      <c r="U19" s="153"/>
      <c r="V19" s="153"/>
      <c r="W19" s="153"/>
      <c r="X19" s="153"/>
      <c r="Y19" s="153"/>
      <c r="Z19" s="153"/>
    </row>
    <row r="20" spans="1:26" ht="24.95" customHeight="1" x14ac:dyDescent="0.25">
      <c r="A20" s="171"/>
      <c r="B20" s="168" t="s">
        <v>97</v>
      </c>
      <c r="C20" s="172" t="s">
        <v>98</v>
      </c>
      <c r="D20" s="168" t="s">
        <v>99</v>
      </c>
      <c r="E20" s="168" t="s">
        <v>85</v>
      </c>
      <c r="F20" s="169">
        <v>3.4499999999999997</v>
      </c>
      <c r="G20" s="170"/>
      <c r="H20" s="170"/>
      <c r="I20" s="170">
        <f>ROUND(F20*(G20+H20),2)</f>
        <v>0</v>
      </c>
      <c r="J20" s="168">
        <f>ROUND(F20*(N20),2)</f>
        <v>76.97</v>
      </c>
      <c r="K20" s="1">
        <f>ROUND(F20*(O20),2)</f>
        <v>0</v>
      </c>
      <c r="L20" s="1">
        <f>ROUND(F20*(G20),2)</f>
        <v>0</v>
      </c>
      <c r="M20" s="1"/>
      <c r="N20" s="1">
        <v>22.31</v>
      </c>
      <c r="O20" s="1"/>
      <c r="P20" s="167">
        <f>ROUND(F20*(R20),3)</f>
        <v>6.6920000000000002</v>
      </c>
      <c r="Q20" s="173"/>
      <c r="R20" s="173">
        <v>1.93971</v>
      </c>
      <c r="S20" s="167"/>
      <c r="Z20">
        <v>0</v>
      </c>
    </row>
    <row r="21" spans="1:26" ht="24.95" customHeight="1" x14ac:dyDescent="0.25">
      <c r="A21" s="171"/>
      <c r="B21" s="168" t="s">
        <v>100</v>
      </c>
      <c r="C21" s="172" t="s">
        <v>101</v>
      </c>
      <c r="D21" s="168" t="s">
        <v>102</v>
      </c>
      <c r="E21" s="168" t="s">
        <v>85</v>
      </c>
      <c r="F21" s="169">
        <v>14.375</v>
      </c>
      <c r="G21" s="170"/>
      <c r="H21" s="170"/>
      <c r="I21" s="170">
        <f>ROUND(F21*(G21+H21),2)</f>
        <v>0</v>
      </c>
      <c r="J21" s="168">
        <f>ROUND(F21*(N21),2)</f>
        <v>1655.57</v>
      </c>
      <c r="K21" s="1">
        <f>ROUND(F21*(O21),2)</f>
        <v>0</v>
      </c>
      <c r="L21" s="1">
        <f>ROUND(F21*(G21),2)</f>
        <v>0</v>
      </c>
      <c r="M21" s="1"/>
      <c r="N21" s="1">
        <v>115.17</v>
      </c>
      <c r="O21" s="1"/>
      <c r="P21" s="167">
        <f>ROUND(F21*(R21),3)</f>
        <v>28.934999999999999</v>
      </c>
      <c r="Q21" s="173"/>
      <c r="R21" s="173">
        <v>2.0128499999999998</v>
      </c>
      <c r="S21" s="167"/>
      <c r="Z21">
        <v>0</v>
      </c>
    </row>
    <row r="22" spans="1:26" ht="24.95" customHeight="1" x14ac:dyDescent="0.25">
      <c r="A22" s="171"/>
      <c r="B22" s="168" t="s">
        <v>100</v>
      </c>
      <c r="C22" s="172" t="s">
        <v>103</v>
      </c>
      <c r="D22" s="168" t="s">
        <v>104</v>
      </c>
      <c r="E22" s="168" t="s">
        <v>85</v>
      </c>
      <c r="F22" s="169">
        <v>28.565999999999995</v>
      </c>
      <c r="G22" s="170"/>
      <c r="H22" s="170"/>
      <c r="I22" s="170">
        <f>ROUND(F22*(G22+H22),2)</f>
        <v>0</v>
      </c>
      <c r="J22" s="168">
        <f>ROUND(F22*(N22),2)</f>
        <v>1873.07</v>
      </c>
      <c r="K22" s="1">
        <f>ROUND(F22*(O22),2)</f>
        <v>0</v>
      </c>
      <c r="L22" s="1">
        <f>ROUND(F22*(G22),2)</f>
        <v>0</v>
      </c>
      <c r="M22" s="1"/>
      <c r="N22" s="1">
        <v>65.569999999999993</v>
      </c>
      <c r="O22" s="1"/>
      <c r="P22" s="167">
        <f>ROUND(F22*(R22),3)</f>
        <v>67.927000000000007</v>
      </c>
      <c r="Q22" s="173"/>
      <c r="R22" s="173">
        <v>2.3778966129999999</v>
      </c>
      <c r="S22" s="167"/>
      <c r="Z22">
        <v>0</v>
      </c>
    </row>
    <row r="23" spans="1:26" ht="24.95" customHeight="1" x14ac:dyDescent="0.25">
      <c r="A23" s="171"/>
      <c r="B23" s="168" t="s">
        <v>100</v>
      </c>
      <c r="C23" s="172" t="s">
        <v>105</v>
      </c>
      <c r="D23" s="168" t="s">
        <v>106</v>
      </c>
      <c r="E23" s="168" t="s">
        <v>107</v>
      </c>
      <c r="F23" s="169">
        <v>0.46</v>
      </c>
      <c r="G23" s="170"/>
      <c r="H23" s="170"/>
      <c r="I23" s="170">
        <f>ROUND(F23*(G23+H23),2)</f>
        <v>0</v>
      </c>
      <c r="J23" s="168">
        <f>ROUND(F23*(N23),2)</f>
        <v>226.8</v>
      </c>
      <c r="K23" s="1">
        <f>ROUND(F23*(O23),2)</f>
        <v>0</v>
      </c>
      <c r="L23" s="1">
        <f>ROUND(F23*(G23),2)</f>
        <v>0</v>
      </c>
      <c r="M23" s="1"/>
      <c r="N23" s="1">
        <v>493.04</v>
      </c>
      <c r="O23" s="1"/>
      <c r="P23" s="167">
        <f>ROUND(F23*(R23),3)</f>
        <v>0.46100000000000002</v>
      </c>
      <c r="Q23" s="173"/>
      <c r="R23" s="173">
        <v>1.002</v>
      </c>
      <c r="S23" s="167"/>
      <c r="Z23">
        <v>0</v>
      </c>
    </row>
    <row r="24" spans="1:26" x14ac:dyDescent="0.25">
      <c r="A24" s="156"/>
      <c r="B24" s="156"/>
      <c r="C24" s="156"/>
      <c r="D24" s="156" t="s">
        <v>66</v>
      </c>
      <c r="E24" s="156"/>
      <c r="F24" s="167"/>
      <c r="G24" s="159"/>
      <c r="H24" s="159">
        <f>ROUND((SUM(M19:M23))/1,2)</f>
        <v>0</v>
      </c>
      <c r="I24" s="159">
        <f>ROUND((SUM(I19:I23))/1,2)</f>
        <v>0</v>
      </c>
      <c r="J24" s="156"/>
      <c r="K24" s="156"/>
      <c r="L24" s="156">
        <f>ROUND((SUM(L19:L23))/1,2)</f>
        <v>0</v>
      </c>
      <c r="M24" s="156">
        <f>ROUND((SUM(M19:M23))/1,2)</f>
        <v>0</v>
      </c>
      <c r="N24" s="156"/>
      <c r="O24" s="156"/>
      <c r="P24" s="174">
        <f>ROUND((SUM(P19:P23))/1,2)</f>
        <v>104.02</v>
      </c>
      <c r="Q24" s="153"/>
      <c r="R24" s="153"/>
      <c r="S24" s="174">
        <f>ROUND((SUM(S19:S23))/1,2)</f>
        <v>0</v>
      </c>
      <c r="T24" s="153"/>
      <c r="U24" s="153"/>
      <c r="V24" s="153"/>
      <c r="W24" s="153"/>
      <c r="X24" s="153"/>
      <c r="Y24" s="153"/>
      <c r="Z24" s="153"/>
    </row>
    <row r="25" spans="1:26" x14ac:dyDescent="0.25">
      <c r="A25" s="1"/>
      <c r="B25" s="1"/>
      <c r="C25" s="1"/>
      <c r="D25" s="1"/>
      <c r="E25" s="1"/>
      <c r="F25" s="163"/>
      <c r="G25" s="149"/>
      <c r="H25" s="149"/>
      <c r="I25" s="149"/>
      <c r="J25" s="1"/>
      <c r="K25" s="1"/>
      <c r="L25" s="1"/>
      <c r="M25" s="1"/>
      <c r="N25" s="1"/>
      <c r="O25" s="1"/>
      <c r="P25" s="1"/>
      <c r="S25" s="1"/>
    </row>
    <row r="26" spans="1:26" x14ac:dyDescent="0.25">
      <c r="A26" s="156"/>
      <c r="B26" s="156"/>
      <c r="C26" s="156"/>
      <c r="D26" s="156" t="s">
        <v>67</v>
      </c>
      <c r="E26" s="156"/>
      <c r="F26" s="167"/>
      <c r="G26" s="157"/>
      <c r="H26" s="157"/>
      <c r="I26" s="157"/>
      <c r="J26" s="156"/>
      <c r="K26" s="156"/>
      <c r="L26" s="156"/>
      <c r="M26" s="156"/>
      <c r="N26" s="156"/>
      <c r="O26" s="156"/>
      <c r="P26" s="156"/>
      <c r="Q26" s="153"/>
      <c r="R26" s="153"/>
      <c r="S26" s="156"/>
      <c r="T26" s="153"/>
      <c r="U26" s="153"/>
      <c r="V26" s="153"/>
      <c r="W26" s="153"/>
      <c r="X26" s="153"/>
      <c r="Y26" s="153"/>
      <c r="Z26" s="153"/>
    </row>
    <row r="27" spans="1:26" ht="24.95" customHeight="1" x14ac:dyDescent="0.25">
      <c r="A27" s="171"/>
      <c r="B27" s="168" t="s">
        <v>108</v>
      </c>
      <c r="C27" s="172" t="s">
        <v>109</v>
      </c>
      <c r="D27" s="168" t="s">
        <v>110</v>
      </c>
      <c r="E27" s="168" t="s">
        <v>111</v>
      </c>
      <c r="F27" s="169">
        <v>47</v>
      </c>
      <c r="G27" s="170"/>
      <c r="H27" s="170"/>
      <c r="I27" s="170">
        <f>ROUND(F27*(G27+H27),2)</f>
        <v>0</v>
      </c>
      <c r="J27" s="168">
        <f>ROUND(F27*(N27),2)</f>
        <v>347.33</v>
      </c>
      <c r="K27" s="1">
        <f>ROUND(F27*(O27),2)</f>
        <v>0</v>
      </c>
      <c r="L27" s="1">
        <f>ROUND(F27*(G27),2)</f>
        <v>0</v>
      </c>
      <c r="M27" s="1"/>
      <c r="N27" s="1">
        <v>7.39</v>
      </c>
      <c r="O27" s="1"/>
      <c r="P27" s="167">
        <f>ROUND(F27*(R27),3)</f>
        <v>5.2130000000000001</v>
      </c>
      <c r="Q27" s="173"/>
      <c r="R27" s="173">
        <v>0.11092</v>
      </c>
      <c r="S27" s="167"/>
      <c r="Z27">
        <v>0</v>
      </c>
    </row>
    <row r="28" spans="1:26" ht="24.95" customHeight="1" x14ac:dyDescent="0.25">
      <c r="A28" s="171"/>
      <c r="B28" s="168" t="s">
        <v>112</v>
      </c>
      <c r="C28" s="172" t="s">
        <v>113</v>
      </c>
      <c r="D28" s="168" t="s">
        <v>114</v>
      </c>
      <c r="E28" s="168" t="s">
        <v>115</v>
      </c>
      <c r="F28" s="169">
        <v>230</v>
      </c>
      <c r="G28" s="170"/>
      <c r="H28" s="170"/>
      <c r="I28" s="170">
        <f>ROUND(F28*(G28+H28),2)</f>
        <v>0</v>
      </c>
      <c r="J28" s="168">
        <f>ROUND(F28*(N28),2)</f>
        <v>404.8</v>
      </c>
      <c r="K28" s="1">
        <f>ROUND(F28*(O28),2)</f>
        <v>0</v>
      </c>
      <c r="L28" s="1">
        <f>ROUND(F28*(G28),2)</f>
        <v>0</v>
      </c>
      <c r="M28" s="1"/>
      <c r="N28" s="1">
        <v>1.76</v>
      </c>
      <c r="O28" s="1"/>
      <c r="P28" s="167"/>
      <c r="Q28" s="173"/>
      <c r="R28" s="173"/>
      <c r="S28" s="167"/>
      <c r="Z28">
        <v>0</v>
      </c>
    </row>
    <row r="29" spans="1:26" ht="24.95" customHeight="1" x14ac:dyDescent="0.25">
      <c r="A29" s="171"/>
      <c r="B29" s="168" t="s">
        <v>112</v>
      </c>
      <c r="C29" s="172" t="s">
        <v>116</v>
      </c>
      <c r="D29" s="168" t="s">
        <v>117</v>
      </c>
      <c r="E29" s="168" t="s">
        <v>115</v>
      </c>
      <c r="F29" s="169">
        <v>232.3</v>
      </c>
      <c r="G29" s="170"/>
      <c r="H29" s="170"/>
      <c r="I29" s="170">
        <f>ROUND(F29*(G29+H29),2)</f>
        <v>0</v>
      </c>
      <c r="J29" s="168">
        <f>ROUND(F29*(N29),2)</f>
        <v>991.92</v>
      </c>
      <c r="K29" s="1">
        <f>ROUND(F29*(O29),2)</f>
        <v>0</v>
      </c>
      <c r="L29" s="1">
        <f>ROUND(F29*(G29),2)</f>
        <v>0</v>
      </c>
      <c r="M29" s="1"/>
      <c r="N29" s="1">
        <v>4.2699999999999996</v>
      </c>
      <c r="O29" s="1"/>
      <c r="P29" s="167"/>
      <c r="Q29" s="173"/>
      <c r="R29" s="173"/>
      <c r="S29" s="167"/>
      <c r="Z29">
        <v>0</v>
      </c>
    </row>
    <row r="30" spans="1:26" ht="24.95" customHeight="1" x14ac:dyDescent="0.25">
      <c r="A30" s="171"/>
      <c r="B30" s="168" t="s">
        <v>118</v>
      </c>
      <c r="C30" s="172" t="s">
        <v>119</v>
      </c>
      <c r="D30" s="168" t="s">
        <v>120</v>
      </c>
      <c r="E30" s="168" t="s">
        <v>111</v>
      </c>
      <c r="F30" s="169">
        <v>47</v>
      </c>
      <c r="G30" s="170"/>
      <c r="H30" s="170"/>
      <c r="I30" s="170">
        <f>ROUND(F30*(G30+H30),2)</f>
        <v>0</v>
      </c>
      <c r="J30" s="168">
        <f>ROUND(F30*(N30),2)</f>
        <v>823.91</v>
      </c>
      <c r="K30" s="1">
        <f>ROUND(F30*(O30),2)</f>
        <v>0</v>
      </c>
      <c r="L30" s="1"/>
      <c r="M30" s="1">
        <f>ROUND(F30*(G30),2)</f>
        <v>0</v>
      </c>
      <c r="N30" s="1">
        <v>17.53</v>
      </c>
      <c r="O30" s="1"/>
      <c r="P30" s="167"/>
      <c r="Q30" s="173"/>
      <c r="R30" s="173"/>
      <c r="S30" s="167"/>
      <c r="Z30">
        <v>0</v>
      </c>
    </row>
    <row r="31" spans="1:26" x14ac:dyDescent="0.25">
      <c r="A31" s="156"/>
      <c r="B31" s="156"/>
      <c r="C31" s="156"/>
      <c r="D31" s="156" t="s">
        <v>67</v>
      </c>
      <c r="E31" s="156"/>
      <c r="F31" s="167"/>
      <c r="G31" s="159"/>
      <c r="H31" s="159">
        <f>ROUND((SUM(M26:M30))/1,2)</f>
        <v>0</v>
      </c>
      <c r="I31" s="159">
        <f>ROUND((SUM(I26:I30))/1,2)</f>
        <v>0</v>
      </c>
      <c r="J31" s="156"/>
      <c r="K31" s="156"/>
      <c r="L31" s="156">
        <f>ROUND((SUM(L26:L30))/1,2)</f>
        <v>0</v>
      </c>
      <c r="M31" s="156">
        <f>ROUND((SUM(M26:M30))/1,2)</f>
        <v>0</v>
      </c>
      <c r="N31" s="156"/>
      <c r="O31" s="156"/>
      <c r="P31" s="174">
        <f>ROUND((SUM(P26:P30))/1,2)</f>
        <v>5.21</v>
      </c>
      <c r="Q31" s="153"/>
      <c r="R31" s="153"/>
      <c r="S31" s="174">
        <f>ROUND((SUM(S26:S30))/1,2)</f>
        <v>0</v>
      </c>
      <c r="T31" s="153"/>
      <c r="U31" s="153"/>
      <c r="V31" s="153"/>
      <c r="W31" s="153"/>
      <c r="X31" s="153"/>
      <c r="Y31" s="153"/>
      <c r="Z31" s="153"/>
    </row>
    <row r="32" spans="1:26" x14ac:dyDescent="0.25">
      <c r="A32" s="1"/>
      <c r="B32" s="1"/>
      <c r="C32" s="1"/>
      <c r="D32" s="1"/>
      <c r="E32" s="1"/>
      <c r="F32" s="163"/>
      <c r="G32" s="149"/>
      <c r="H32" s="149"/>
      <c r="I32" s="149"/>
      <c r="J32" s="1"/>
      <c r="K32" s="1"/>
      <c r="L32" s="1"/>
      <c r="M32" s="1"/>
      <c r="N32" s="1"/>
      <c r="O32" s="1"/>
      <c r="P32" s="1"/>
      <c r="S32" s="1"/>
    </row>
    <row r="33" spans="1:26" x14ac:dyDescent="0.25">
      <c r="A33" s="156"/>
      <c r="B33" s="156"/>
      <c r="C33" s="156"/>
      <c r="D33" s="156" t="s">
        <v>68</v>
      </c>
      <c r="E33" s="156"/>
      <c r="F33" s="167"/>
      <c r="G33" s="157"/>
      <c r="H33" s="157"/>
      <c r="I33" s="157"/>
      <c r="J33" s="156"/>
      <c r="K33" s="156"/>
      <c r="L33" s="156"/>
      <c r="M33" s="156"/>
      <c r="N33" s="156"/>
      <c r="O33" s="156"/>
      <c r="P33" s="156"/>
      <c r="Q33" s="153"/>
      <c r="R33" s="153"/>
      <c r="S33" s="156"/>
      <c r="T33" s="153"/>
      <c r="U33" s="153"/>
      <c r="V33" s="153"/>
      <c r="W33" s="153"/>
      <c r="X33" s="153"/>
      <c r="Y33" s="153"/>
      <c r="Z33" s="153"/>
    </row>
    <row r="34" spans="1:26" ht="24.95" customHeight="1" x14ac:dyDescent="0.25">
      <c r="A34" s="171"/>
      <c r="B34" s="168" t="s">
        <v>108</v>
      </c>
      <c r="C34" s="172" t="s">
        <v>121</v>
      </c>
      <c r="D34" s="168" t="s">
        <v>122</v>
      </c>
      <c r="E34" s="168" t="s">
        <v>107</v>
      </c>
      <c r="F34" s="169">
        <v>109.22787289695798</v>
      </c>
      <c r="G34" s="170"/>
      <c r="H34" s="170"/>
      <c r="I34" s="170">
        <f>ROUND(F34*(G34+H34),2)</f>
        <v>0</v>
      </c>
      <c r="J34" s="168">
        <f>ROUND(F34*(N34),2)</f>
        <v>1636.23</v>
      </c>
      <c r="K34" s="1">
        <f>ROUND(F34*(O34),2)</f>
        <v>0</v>
      </c>
      <c r="L34" s="1">
        <f>ROUND(F34*(G34),2)</f>
        <v>0</v>
      </c>
      <c r="M34" s="1"/>
      <c r="N34" s="1">
        <v>14.98</v>
      </c>
      <c r="O34" s="1"/>
      <c r="P34" s="167"/>
      <c r="Q34" s="173"/>
      <c r="R34" s="173"/>
      <c r="S34" s="167"/>
      <c r="Z34">
        <v>0</v>
      </c>
    </row>
    <row r="35" spans="1:26" x14ac:dyDescent="0.25">
      <c r="A35" s="156"/>
      <c r="B35" s="156"/>
      <c r="C35" s="156"/>
      <c r="D35" s="156" t="s">
        <v>68</v>
      </c>
      <c r="E35" s="156"/>
      <c r="F35" s="167"/>
      <c r="G35" s="159"/>
      <c r="H35" s="159">
        <f>ROUND((SUM(M33:M34))/1,2)</f>
        <v>0</v>
      </c>
      <c r="I35" s="159">
        <f>ROUND((SUM(I33:I34))/1,2)</f>
        <v>0</v>
      </c>
      <c r="J35" s="156"/>
      <c r="K35" s="156"/>
      <c r="L35" s="156">
        <f>ROUND((SUM(L33:L34))/1,2)</f>
        <v>0</v>
      </c>
      <c r="M35" s="156">
        <f>ROUND((SUM(M33:M34))/1,2)</f>
        <v>0</v>
      </c>
      <c r="N35" s="156"/>
      <c r="O35" s="156"/>
      <c r="P35" s="174">
        <f>ROUND((SUM(P33:P34))/1,2)</f>
        <v>0</v>
      </c>
      <c r="Q35" s="153"/>
      <c r="R35" s="153"/>
      <c r="S35" s="174">
        <f>ROUND((SUM(S33:S34))/1,2)</f>
        <v>0</v>
      </c>
      <c r="T35" s="153"/>
      <c r="U35" s="153"/>
      <c r="V35" s="153"/>
      <c r="W35" s="153"/>
      <c r="X35" s="153"/>
      <c r="Y35" s="153"/>
      <c r="Z35" s="153"/>
    </row>
    <row r="36" spans="1:26" x14ac:dyDescent="0.25">
      <c r="A36" s="1"/>
      <c r="B36" s="1"/>
      <c r="C36" s="1"/>
      <c r="D36" s="1"/>
      <c r="E36" s="1"/>
      <c r="F36" s="163"/>
      <c r="G36" s="149"/>
      <c r="H36" s="149"/>
      <c r="I36" s="149"/>
      <c r="J36" s="1"/>
      <c r="K36" s="1"/>
      <c r="L36" s="1"/>
      <c r="M36" s="1"/>
      <c r="N36" s="1"/>
      <c r="O36" s="1"/>
      <c r="P36" s="1"/>
      <c r="S36" s="1"/>
    </row>
    <row r="37" spans="1:26" x14ac:dyDescent="0.25">
      <c r="A37" s="156"/>
      <c r="B37" s="156"/>
      <c r="C37" s="156"/>
      <c r="D37" s="2" t="s">
        <v>64</v>
      </c>
      <c r="E37" s="156"/>
      <c r="F37" s="167"/>
      <c r="G37" s="159"/>
      <c r="H37" s="159">
        <f>ROUND((SUM(M9:M36))/2,2)</f>
        <v>0</v>
      </c>
      <c r="I37" s="159">
        <f>ROUND((SUM(I9:I36))/2,2)</f>
        <v>0</v>
      </c>
      <c r="J37" s="157"/>
      <c r="K37" s="156"/>
      <c r="L37" s="157">
        <f>ROUND((SUM(L9:L36))/2,2)</f>
        <v>0</v>
      </c>
      <c r="M37" s="157">
        <f>ROUND((SUM(M9:M36))/2,2)</f>
        <v>0</v>
      </c>
      <c r="N37" s="156"/>
      <c r="O37" s="156"/>
      <c r="P37" s="174">
        <f>ROUND((SUM(P9:P36))/2,2)</f>
        <v>109.23</v>
      </c>
      <c r="S37" s="174">
        <f>ROUND((SUM(S9:S36))/2,2)</f>
        <v>0</v>
      </c>
    </row>
    <row r="38" spans="1:26" x14ac:dyDescent="0.25">
      <c r="A38" s="1"/>
      <c r="B38" s="1"/>
      <c r="C38" s="1"/>
      <c r="D38" s="1"/>
      <c r="E38" s="1"/>
      <c r="F38" s="163"/>
      <c r="G38" s="149"/>
      <c r="H38" s="149"/>
      <c r="I38" s="149"/>
      <c r="J38" s="1"/>
      <c r="K38" s="1"/>
      <c r="L38" s="1"/>
      <c r="M38" s="1"/>
      <c r="N38" s="1"/>
      <c r="O38" s="1"/>
      <c r="P38" s="1"/>
      <c r="S38" s="1"/>
    </row>
    <row r="39" spans="1:26" x14ac:dyDescent="0.25">
      <c r="A39" s="156"/>
      <c r="B39" s="156"/>
      <c r="C39" s="156"/>
      <c r="D39" s="2" t="s">
        <v>69</v>
      </c>
      <c r="E39" s="156"/>
      <c r="F39" s="167"/>
      <c r="G39" s="157"/>
      <c r="H39" s="157"/>
      <c r="I39" s="157"/>
      <c r="J39" s="156"/>
      <c r="K39" s="156"/>
      <c r="L39" s="156"/>
      <c r="M39" s="156"/>
      <c r="N39" s="156"/>
      <c r="O39" s="156"/>
      <c r="P39" s="156"/>
      <c r="Q39" s="153"/>
      <c r="R39" s="153"/>
      <c r="S39" s="156"/>
      <c r="T39" s="153"/>
      <c r="U39" s="153"/>
      <c r="V39" s="153"/>
      <c r="W39" s="153"/>
      <c r="X39" s="153"/>
      <c r="Y39" s="153"/>
      <c r="Z39" s="153"/>
    </row>
    <row r="40" spans="1:26" x14ac:dyDescent="0.25">
      <c r="A40" s="156"/>
      <c r="B40" s="156"/>
      <c r="C40" s="156"/>
      <c r="D40" s="156" t="s">
        <v>70</v>
      </c>
      <c r="E40" s="156"/>
      <c r="F40" s="167"/>
      <c r="G40" s="157"/>
      <c r="H40" s="157"/>
      <c r="I40" s="157"/>
      <c r="J40" s="156"/>
      <c r="K40" s="156"/>
      <c r="L40" s="156"/>
      <c r="M40" s="156"/>
      <c r="N40" s="156"/>
      <c r="O40" s="156"/>
      <c r="P40" s="156"/>
      <c r="Q40" s="153"/>
      <c r="R40" s="153"/>
      <c r="S40" s="156"/>
      <c r="T40" s="153"/>
      <c r="U40" s="153"/>
      <c r="V40" s="153"/>
      <c r="W40" s="153"/>
      <c r="X40" s="153"/>
      <c r="Y40" s="153"/>
      <c r="Z40" s="153"/>
    </row>
    <row r="41" spans="1:26" ht="24.95" customHeight="1" x14ac:dyDescent="0.25">
      <c r="A41" s="171"/>
      <c r="B41" s="168" t="s">
        <v>123</v>
      </c>
      <c r="C41" s="172" t="s">
        <v>124</v>
      </c>
      <c r="D41" s="168" t="s">
        <v>125</v>
      </c>
      <c r="E41" s="168" t="s">
        <v>107</v>
      </c>
      <c r="F41" s="169">
        <v>5.75</v>
      </c>
      <c r="G41" s="170"/>
      <c r="H41" s="170"/>
      <c r="I41" s="170">
        <f>ROUND(F41*(G41+H41),2)</f>
        <v>0</v>
      </c>
      <c r="J41" s="168">
        <f>ROUND(F41*(N41),2)</f>
        <v>172.9</v>
      </c>
      <c r="K41" s="1">
        <f>ROUND(F41*(O41),2)</f>
        <v>0</v>
      </c>
      <c r="L41" s="1">
        <f>ROUND(F41*(G41),2)</f>
        <v>0</v>
      </c>
      <c r="M41" s="1"/>
      <c r="N41" s="1">
        <v>30.07</v>
      </c>
      <c r="O41" s="1"/>
      <c r="P41" s="167"/>
      <c r="Q41" s="173"/>
      <c r="R41" s="173"/>
      <c r="S41" s="167"/>
      <c r="Z41">
        <v>0</v>
      </c>
    </row>
    <row r="42" spans="1:26" ht="24.95" customHeight="1" x14ac:dyDescent="0.25">
      <c r="A42" s="171"/>
      <c r="B42" s="168" t="s">
        <v>126</v>
      </c>
      <c r="C42" s="172" t="s">
        <v>127</v>
      </c>
      <c r="D42" s="168" t="s">
        <v>128</v>
      </c>
      <c r="E42" s="168" t="s">
        <v>94</v>
      </c>
      <c r="F42" s="169">
        <v>230</v>
      </c>
      <c r="G42" s="170"/>
      <c r="H42" s="170"/>
      <c r="I42" s="170">
        <f>ROUND(F42*(G42+H42),2)</f>
        <v>0</v>
      </c>
      <c r="J42" s="168">
        <f>ROUND(F42*(N42),2)</f>
        <v>2208</v>
      </c>
      <c r="K42" s="1">
        <f>ROUND(F42*(O42),2)</f>
        <v>0</v>
      </c>
      <c r="L42" s="1">
        <f>ROUND(F42*(G42),2)</f>
        <v>0</v>
      </c>
      <c r="M42" s="1"/>
      <c r="N42" s="1">
        <v>9.6</v>
      </c>
      <c r="O42" s="1"/>
      <c r="P42" s="167">
        <f>ROUND(F42*(R42),3)</f>
        <v>5.75</v>
      </c>
      <c r="Q42" s="173"/>
      <c r="R42" s="173">
        <v>2.5000000000000001E-2</v>
      </c>
      <c r="S42" s="167"/>
      <c r="Z42">
        <v>0</v>
      </c>
    </row>
    <row r="43" spans="1:26" x14ac:dyDescent="0.25">
      <c r="A43" s="156"/>
      <c r="B43" s="156"/>
      <c r="C43" s="156"/>
      <c r="D43" s="156" t="s">
        <v>70</v>
      </c>
      <c r="E43" s="156"/>
      <c r="F43" s="167"/>
      <c r="G43" s="159"/>
      <c r="H43" s="159"/>
      <c r="I43" s="159">
        <f>ROUND((SUM(I40:I42))/1,2)</f>
        <v>0</v>
      </c>
      <c r="J43" s="156"/>
      <c r="K43" s="156"/>
      <c r="L43" s="156">
        <f>ROUND((SUM(L40:L42))/1,2)</f>
        <v>0</v>
      </c>
      <c r="M43" s="156">
        <f>ROUND((SUM(M40:M42))/1,2)</f>
        <v>0</v>
      </c>
      <c r="N43" s="156"/>
      <c r="O43" s="156"/>
      <c r="P43" s="174">
        <f>ROUND((SUM(P40:P42))/1,2)</f>
        <v>5.75</v>
      </c>
      <c r="S43" s="167">
        <f>ROUND((SUM(S40:S42))/1,2)</f>
        <v>0</v>
      </c>
    </row>
    <row r="44" spans="1:26" x14ac:dyDescent="0.25">
      <c r="A44" s="1"/>
      <c r="B44" s="1"/>
      <c r="C44" s="1"/>
      <c r="D44" s="1"/>
      <c r="E44" s="1"/>
      <c r="F44" s="163"/>
      <c r="G44" s="149"/>
      <c r="H44" s="149"/>
      <c r="I44" s="149"/>
      <c r="J44" s="1"/>
      <c r="K44" s="1"/>
      <c r="L44" s="1"/>
      <c r="M44" s="1"/>
      <c r="N44" s="1"/>
      <c r="O44" s="1"/>
      <c r="P44" s="1"/>
      <c r="S44" s="1"/>
    </row>
    <row r="45" spans="1:26" x14ac:dyDescent="0.25">
      <c r="A45" s="156"/>
      <c r="B45" s="156"/>
      <c r="C45" s="156"/>
      <c r="D45" s="2" t="s">
        <v>69</v>
      </c>
      <c r="E45" s="156"/>
      <c r="F45" s="167"/>
      <c r="G45" s="159"/>
      <c r="H45" s="159">
        <f>ROUND((SUM(M39:M44))/2,2)</f>
        <v>0</v>
      </c>
      <c r="I45" s="159">
        <f>ROUND((SUM(I39:I44))/2,2)</f>
        <v>0</v>
      </c>
      <c r="J45" s="156"/>
      <c r="K45" s="156"/>
      <c r="L45" s="156">
        <f>ROUND((SUM(L39:L44))/2,2)</f>
        <v>0</v>
      </c>
      <c r="M45" s="156">
        <f>ROUND((SUM(M39:M44))/2,2)</f>
        <v>0</v>
      </c>
      <c r="N45" s="156"/>
      <c r="O45" s="156"/>
      <c r="P45" s="174">
        <f>ROUND((SUM(P39:P44))/2,2)</f>
        <v>5.75</v>
      </c>
      <c r="S45" s="174">
        <f>ROUND((SUM(S39:S44))/2,2)</f>
        <v>0</v>
      </c>
    </row>
    <row r="46" spans="1:26" x14ac:dyDescent="0.25">
      <c r="A46" s="175"/>
      <c r="B46" s="175"/>
      <c r="C46" s="175"/>
      <c r="D46" s="175" t="s">
        <v>71</v>
      </c>
      <c r="E46" s="175"/>
      <c r="F46" s="176"/>
      <c r="G46" s="177"/>
      <c r="H46" s="177">
        <f>ROUND((SUM(M9:M45))/3,2)</f>
        <v>0</v>
      </c>
      <c r="I46" s="177">
        <f>ROUND((SUM(I9:I45))/3,2)</f>
        <v>0</v>
      </c>
      <c r="J46" s="175"/>
      <c r="K46" s="175">
        <f>ROUND((SUM(K9:K45))/3,2)</f>
        <v>0</v>
      </c>
      <c r="L46" s="175">
        <f>ROUND((SUM(L9:L45))/3,2)</f>
        <v>0</v>
      </c>
      <c r="M46" s="175">
        <f>ROUND((SUM(M9:M45))/3,2)</f>
        <v>0</v>
      </c>
      <c r="N46" s="175"/>
      <c r="O46" s="175"/>
      <c r="P46" s="190">
        <f>ROUND((SUM(P9:P45))/3,2)</f>
        <v>114.98</v>
      </c>
      <c r="S46" s="176">
        <f>ROUND((SUM(S9:S45))/3,2)</f>
        <v>0</v>
      </c>
      <c r="Z46">
        <f>(SUM(Z9:Z45))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Oplotenia ihriska / SO-01 Oplotenie ihriska</oddHeader>
    <oddFooter>&amp;RStrana &amp;P z &amp;N    &amp;L&amp;7Spracované systémom Systematic®pyramida.wsn,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5</vt:i4>
      </vt:variant>
      <vt:variant>
        <vt:lpstr>Pomenované rozsahy</vt:lpstr>
      </vt:variant>
      <vt:variant>
        <vt:i4>2</vt:i4>
      </vt:variant>
    </vt:vector>
  </HeadingPairs>
  <TitlesOfParts>
    <vt:vector size="7" baseType="lpstr">
      <vt:lpstr>Rekapitulácia</vt:lpstr>
      <vt:lpstr>Krycí list stavby</vt:lpstr>
      <vt:lpstr>Kryci_list 12809</vt:lpstr>
      <vt:lpstr>Rekap 12809</vt:lpstr>
      <vt:lpstr>SO 12809</vt:lpstr>
      <vt:lpstr>'Rekap 12809'!Názvy_tlače</vt:lpstr>
      <vt:lpstr>'SO 12809'!Názvy_tlače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Zamutov-MV</cp:lastModifiedBy>
  <dcterms:created xsi:type="dcterms:W3CDTF">2018-05-08T10:15:51Z</dcterms:created>
  <dcterms:modified xsi:type="dcterms:W3CDTF">2018-05-10T07:29:30Z</dcterms:modified>
</cp:coreProperties>
</file>